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徹\Documents\★村上経営コンサルティング\★セミナー\東京商工会議所セミナー\特典フォーマット\"/>
    </mc:Choice>
  </mc:AlternateContent>
  <xr:revisionPtr revIDLastSave="0" documentId="13_ncr:1_{59FCA745-2343-419C-8162-1D07D9C0EB32}" xr6:coauthVersionLast="37" xr6:coauthVersionMax="37" xr10:uidLastSave="{00000000-0000-0000-0000-000000000000}"/>
  <bookViews>
    <workbookView xWindow="0" yWindow="0" windowWidth="19200" windowHeight="6855" activeTab="1" xr2:uid="{54CFA012-F1FB-45E7-855D-CC2E04427822}"/>
  </bookViews>
  <sheets>
    <sheet name="シュミレーション用" sheetId="2" r:id="rId1"/>
    <sheet name="オリジナル" sheetId="1" r:id="rId2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Z19" i="1" l="1"/>
  <c r="Z42" i="1"/>
  <c r="P42" i="1"/>
  <c r="F42" i="1"/>
  <c r="Z19" i="2" l="1"/>
  <c r="P19" i="2"/>
  <c r="Z42" i="2"/>
  <c r="P42" i="2"/>
  <c r="F42" i="2"/>
  <c r="D42" i="2" l="1"/>
  <c r="X33" i="2" l="1"/>
  <c r="N33" i="2"/>
  <c r="P32" i="2" s="1"/>
  <c r="D33" i="2"/>
  <c r="F32" i="2" s="1"/>
  <c r="Z32" i="2"/>
  <c r="Y27" i="2"/>
  <c r="X10" i="2"/>
  <c r="Z9" i="2" s="1"/>
  <c r="N10" i="2"/>
  <c r="P9" i="2" s="1"/>
  <c r="D10" i="2"/>
  <c r="F9" i="2" s="1"/>
  <c r="E4" i="2"/>
  <c r="O10" i="2" l="1"/>
  <c r="P21" i="2"/>
  <c r="O21" i="2"/>
  <c r="Q21" i="2" s="1"/>
  <c r="N21" i="2"/>
  <c r="Z44" i="2"/>
  <c r="D21" i="2"/>
  <c r="E10" i="2"/>
  <c r="F14" i="2" s="1"/>
  <c r="X21" i="2"/>
  <c r="Y10" i="2"/>
  <c r="Z14" i="2" s="1"/>
  <c r="Y21" i="2"/>
  <c r="AA21" i="2" s="1"/>
  <c r="Z21" i="2"/>
  <c r="F44" i="2"/>
  <c r="D44" i="2"/>
  <c r="E33" i="2"/>
  <c r="F37" i="2" s="1"/>
  <c r="E44" i="2"/>
  <c r="G44" i="2" s="1"/>
  <c r="O33" i="2"/>
  <c r="P37" i="2" s="1"/>
  <c r="P44" i="2"/>
  <c r="N44" i="2"/>
  <c r="O44" i="2"/>
  <c r="Q44" i="2" s="1"/>
  <c r="P14" i="2"/>
  <c r="O4" i="2"/>
  <c r="Y4" i="2"/>
  <c r="E27" i="2"/>
  <c r="X44" i="2"/>
  <c r="Y44" i="2"/>
  <c r="AA44" i="2" s="1"/>
  <c r="O27" i="2"/>
  <c r="Y33" i="2"/>
  <c r="Z37" i="2" s="1"/>
  <c r="Q21" i="1"/>
  <c r="P21" i="1"/>
  <c r="O21" i="1"/>
  <c r="Q20" i="1"/>
  <c r="N21" i="1"/>
  <c r="P20" i="1"/>
  <c r="O20" i="1"/>
  <c r="Q19" i="1"/>
  <c r="P19" i="1"/>
  <c r="O19" i="1"/>
  <c r="O18" i="1"/>
  <c r="N18" i="1"/>
  <c r="N20" i="1"/>
  <c r="N19" i="1"/>
  <c r="X41" i="1"/>
  <c r="AA44" i="1"/>
  <c r="Z44" i="1"/>
  <c r="Y44" i="1"/>
  <c r="X44" i="1"/>
  <c r="AA43" i="1"/>
  <c r="Z43" i="1"/>
  <c r="Y43" i="1"/>
  <c r="X43" i="1"/>
  <c r="AA42" i="1"/>
  <c r="Y42" i="1"/>
  <c r="X42" i="1"/>
  <c r="Z41" i="1"/>
  <c r="Y41" i="1"/>
  <c r="G44" i="1"/>
  <c r="F44" i="1"/>
  <c r="E44" i="1"/>
  <c r="D44" i="1"/>
  <c r="D21" i="1"/>
  <c r="D20" i="1"/>
  <c r="D19" i="1"/>
  <c r="G43" i="1"/>
  <c r="F43" i="1"/>
  <c r="E43" i="1"/>
  <c r="G42" i="1"/>
  <c r="E42" i="1"/>
  <c r="F41" i="1"/>
  <c r="E41" i="1"/>
  <c r="D41" i="1"/>
  <c r="N42" i="2" l="1"/>
  <c r="R36" i="2"/>
  <c r="R38" i="2" s="1"/>
  <c r="T38" i="2" s="1"/>
  <c r="O42" i="2"/>
  <c r="Q42" i="2" s="1"/>
  <c r="H13" i="2"/>
  <c r="H15" i="2" s="1"/>
  <c r="J15" i="2" s="1"/>
  <c r="D19" i="2"/>
  <c r="H36" i="2"/>
  <c r="E42" i="2"/>
  <c r="G42" i="2" s="1"/>
  <c r="H38" i="2"/>
  <c r="J38" i="2" s="1"/>
  <c r="Y42" i="2"/>
  <c r="AA42" i="2" s="1"/>
  <c r="X42" i="2"/>
  <c r="AB36" i="2"/>
  <c r="AB38" i="2" s="1"/>
  <c r="AD38" i="2" s="1"/>
  <c r="R13" i="2"/>
  <c r="R15" i="2"/>
  <c r="T15" i="2" s="1"/>
  <c r="O19" i="2"/>
  <c r="Q19" i="2" s="1"/>
  <c r="N19" i="2"/>
  <c r="AB13" i="2"/>
  <c r="AB15" i="2" s="1"/>
  <c r="AD15" i="2" s="1"/>
  <c r="Y19" i="2"/>
  <c r="AA19" i="2" s="1"/>
  <c r="X19" i="2"/>
  <c r="P18" i="1"/>
  <c r="X33" i="1"/>
  <c r="Z32" i="1" s="1"/>
  <c r="Y33" i="1" s="1"/>
  <c r="Y27" i="1"/>
  <c r="X10" i="1"/>
  <c r="N33" i="1"/>
  <c r="N10" i="1"/>
  <c r="D33" i="1"/>
  <c r="E27" i="1" s="1"/>
  <c r="D10" i="1"/>
  <c r="Z43" i="2" l="1"/>
  <c r="X43" i="2"/>
  <c r="Y43" i="2"/>
  <c r="AA43" i="2" s="1"/>
  <c r="X41" i="2"/>
  <c r="D20" i="2"/>
  <c r="D18" i="2"/>
  <c r="Y20" i="2"/>
  <c r="AA20" i="2" s="1"/>
  <c r="X20" i="2"/>
  <c r="Z20" i="2"/>
  <c r="X18" i="2"/>
  <c r="P43" i="2"/>
  <c r="N41" i="2"/>
  <c r="N43" i="2"/>
  <c r="O43" i="2"/>
  <c r="Q43" i="2" s="1"/>
  <c r="D41" i="2"/>
  <c r="F43" i="2"/>
  <c r="E43" i="2"/>
  <c r="G43" i="2" s="1"/>
  <c r="D43" i="2"/>
  <c r="N20" i="2"/>
  <c r="P20" i="2"/>
  <c r="O20" i="2"/>
  <c r="Q20" i="2" s="1"/>
  <c r="N18" i="2"/>
  <c r="F32" i="1"/>
  <c r="E33" i="1" s="1"/>
  <c r="F37" i="1" s="1"/>
  <c r="H36" i="1" s="1"/>
  <c r="H38" i="1" s="1"/>
  <c r="J38" i="1" s="1"/>
  <c r="Y4" i="1"/>
  <c r="Z9" i="1"/>
  <c r="Z37" i="1"/>
  <c r="O4" i="1"/>
  <c r="O27" i="1"/>
  <c r="P9" i="1"/>
  <c r="O10" i="1" s="1"/>
  <c r="P14" i="1" s="1"/>
  <c r="P32" i="1"/>
  <c r="E4" i="1"/>
  <c r="F9" i="1"/>
  <c r="E10" i="1" s="1"/>
  <c r="F14" i="1" s="1"/>
  <c r="F41" i="2" l="1"/>
  <c r="E41" i="2"/>
  <c r="O41" i="2"/>
  <c r="P41" i="2"/>
  <c r="Z41" i="2"/>
  <c r="Y41" i="2"/>
  <c r="P18" i="2"/>
  <c r="O18" i="2"/>
  <c r="Z18" i="2"/>
  <c r="Y18" i="2"/>
  <c r="Y10" i="1"/>
  <c r="Z14" i="1" s="1"/>
  <c r="AB13" i="1" s="1"/>
  <c r="AB15" i="1" s="1"/>
  <c r="AD15" i="1" s="1"/>
  <c r="Z21" i="1"/>
  <c r="Y21" i="1"/>
  <c r="AA21" i="1" s="1"/>
  <c r="X21" i="1"/>
  <c r="O33" i="1"/>
  <c r="P37" i="1" s="1"/>
  <c r="R36" i="1" s="1"/>
  <c r="R38" i="1" s="1"/>
  <c r="T38" i="1" s="1"/>
  <c r="O44" i="1"/>
  <c r="Q44" i="1" s="1"/>
  <c r="N44" i="1"/>
  <c r="P44" i="1"/>
  <c r="D43" i="1"/>
  <c r="D42" i="1"/>
  <c r="AB36" i="1"/>
  <c r="AB38" i="1" s="1"/>
  <c r="AD38" i="1" s="1"/>
  <c r="R13" i="1"/>
  <c r="R15" i="1" s="1"/>
  <c r="T15" i="1" s="1"/>
  <c r="H13" i="1"/>
  <c r="H15" i="1" s="1"/>
  <c r="J15" i="1" s="1"/>
  <c r="D18" i="1" s="1"/>
  <c r="X18" i="1" l="1"/>
  <c r="Z20" i="1"/>
  <c r="Y20" i="1"/>
  <c r="AA20" i="1" s="1"/>
  <c r="X20" i="1"/>
  <c r="X19" i="1"/>
  <c r="Y19" i="1"/>
  <c r="AA19" i="1" s="1"/>
  <c r="O42" i="1"/>
  <c r="Q42" i="1" s="1"/>
  <c r="N42" i="1"/>
  <c r="P43" i="1"/>
  <c r="O43" i="1"/>
  <c r="Q43" i="1" s="1"/>
  <c r="N43" i="1"/>
  <c r="N41" i="1"/>
  <c r="Z18" i="1" l="1"/>
  <c r="Y18" i="1"/>
  <c r="P41" i="1"/>
  <c r="O41" i="1"/>
</calcChain>
</file>

<file path=xl/sharedStrings.xml><?xml version="1.0" encoding="utf-8"?>
<sst xmlns="http://schemas.openxmlformats.org/spreadsheetml/2006/main" count="278" uniqueCount="29">
  <si>
    <t>変動費</t>
    <rPh sb="0" eb="3">
      <t>ヘンドウヒ</t>
    </rPh>
    <phoneticPr fontId="4"/>
  </si>
  <si>
    <t>売上高</t>
    <rPh sb="0" eb="3">
      <t>ウリアゲダカ</t>
    </rPh>
    <phoneticPr fontId="4"/>
  </si>
  <si>
    <t>労働分配率</t>
    <rPh sb="0" eb="2">
      <t>ロウドウ</t>
    </rPh>
    <rPh sb="2" eb="5">
      <t>ブンパイリツ</t>
    </rPh>
    <phoneticPr fontId="4"/>
  </si>
  <si>
    <t>人件費</t>
    <rPh sb="0" eb="3">
      <t>ジンケンヒ</t>
    </rPh>
    <phoneticPr fontId="4"/>
  </si>
  <si>
    <t>固定費</t>
    <rPh sb="0" eb="3">
      <t>コテイヒ</t>
    </rPh>
    <phoneticPr fontId="4"/>
  </si>
  <si>
    <t>粗利益</t>
    <rPh sb="0" eb="3">
      <t>アラリエキ</t>
    </rPh>
    <phoneticPr fontId="4"/>
  </si>
  <si>
    <t>その他</t>
    <rPh sb="2" eb="3">
      <t>タ</t>
    </rPh>
    <phoneticPr fontId="4"/>
  </si>
  <si>
    <t>粗利率</t>
    <rPh sb="0" eb="3">
      <t>アラリリツ</t>
    </rPh>
    <phoneticPr fontId="4"/>
  </si>
  <si>
    <t>税金</t>
    <rPh sb="0" eb="2">
      <t>ゼイキン</t>
    </rPh>
    <phoneticPr fontId="4"/>
  </si>
  <si>
    <t>利益</t>
    <rPh sb="0" eb="2">
      <t>リエキ</t>
    </rPh>
    <phoneticPr fontId="4"/>
  </si>
  <si>
    <t>税引後利益</t>
    <rPh sb="0" eb="2">
      <t>ゼイビ</t>
    </rPh>
    <rPh sb="2" eb="3">
      <t>ゴ</t>
    </rPh>
    <rPh sb="3" eb="5">
      <t>リエキ</t>
    </rPh>
    <phoneticPr fontId="4"/>
  </si>
  <si>
    <t>減価償却費</t>
    <rPh sb="0" eb="2">
      <t>ゲンカ</t>
    </rPh>
    <rPh sb="2" eb="5">
      <t>ショウキャクヒ</t>
    </rPh>
    <phoneticPr fontId="4"/>
  </si>
  <si>
    <t>ＣＦ</t>
    <phoneticPr fontId="4"/>
  </si>
  <si>
    <t>【粗利率を１％アップ】</t>
    <rPh sb="1" eb="4">
      <t>アラリリツ</t>
    </rPh>
    <phoneticPr fontId="2"/>
  </si>
  <si>
    <t>【労働分配率を１％ダウン】</t>
    <rPh sb="1" eb="6">
      <t>ロウドウブンパイリツ</t>
    </rPh>
    <phoneticPr fontId="2"/>
  </si>
  <si>
    <t>【売上高を１％アップ】</t>
    <rPh sb="1" eb="4">
      <t>ウリアゲダカ</t>
    </rPh>
    <phoneticPr fontId="2"/>
  </si>
  <si>
    <t>【3つの施策を同時に実施】</t>
    <rPh sb="4" eb="6">
      <t>セサク</t>
    </rPh>
    <rPh sb="7" eb="9">
      <t>ドウジ</t>
    </rPh>
    <rPh sb="10" eb="12">
      <t>ジッシ</t>
    </rPh>
    <phoneticPr fontId="2"/>
  </si>
  <si>
    <t>【理想のＣＦ構造】</t>
    <rPh sb="1" eb="3">
      <t>リソウ</t>
    </rPh>
    <rPh sb="6" eb="8">
      <t>コウゾウ</t>
    </rPh>
    <phoneticPr fontId="2"/>
  </si>
  <si>
    <t>借入金残高</t>
    <rPh sb="0" eb="2">
      <t>カリイレ</t>
    </rPh>
    <rPh sb="2" eb="3">
      <t>キン</t>
    </rPh>
    <rPh sb="3" eb="5">
      <t>ザンダカ</t>
    </rPh>
    <phoneticPr fontId="4"/>
  </si>
  <si>
    <t>借入金返済期間</t>
    <rPh sb="0" eb="2">
      <t>カリイレ</t>
    </rPh>
    <rPh sb="2" eb="3">
      <t>キン</t>
    </rPh>
    <rPh sb="3" eb="5">
      <t>ヘンサイ</t>
    </rPh>
    <rPh sb="5" eb="7">
      <t>キカン</t>
    </rPh>
    <phoneticPr fontId="4"/>
  </si>
  <si>
    <t>年</t>
    <rPh sb="0" eb="1">
      <t>ネン</t>
    </rPh>
    <phoneticPr fontId="4"/>
  </si>
  <si>
    <t>※１</t>
    <phoneticPr fontId="4"/>
  </si>
  <si>
    <t>赤字は、改善策の対象となる項目</t>
    <rPh sb="0" eb="2">
      <t>アカジ</t>
    </rPh>
    <rPh sb="4" eb="7">
      <t>カイゼンサク</t>
    </rPh>
    <rPh sb="8" eb="10">
      <t>タイショウ</t>
    </rPh>
    <rPh sb="13" eb="15">
      <t>コウモク</t>
    </rPh>
    <phoneticPr fontId="4"/>
  </si>
  <si>
    <t>※２</t>
  </si>
  <si>
    <t>下線を付した数字は、改善策の効果を確認する項目</t>
    <rPh sb="0" eb="2">
      <t>カセン</t>
    </rPh>
    <rPh sb="3" eb="4">
      <t>フ</t>
    </rPh>
    <rPh sb="6" eb="8">
      <t>スウジ</t>
    </rPh>
    <rPh sb="10" eb="13">
      <t>カイゼンサク</t>
    </rPh>
    <rPh sb="14" eb="16">
      <t>コウカ</t>
    </rPh>
    <rPh sb="17" eb="19">
      <t>カクニン</t>
    </rPh>
    <rPh sb="21" eb="23">
      <t>コウモク</t>
    </rPh>
    <phoneticPr fontId="4"/>
  </si>
  <si>
    <t>利益</t>
    <rPh sb="0" eb="2">
      <t>リエキ</t>
    </rPh>
    <phoneticPr fontId="4"/>
  </si>
  <si>
    <t>ＣＦ</t>
    <phoneticPr fontId="4"/>
  </si>
  <si>
    <t>人件費原資</t>
    <rPh sb="0" eb="3">
      <t>ジンケンヒ</t>
    </rPh>
    <rPh sb="3" eb="5">
      <t>ゲンシ</t>
    </rPh>
    <phoneticPr fontId="2"/>
  </si>
  <si>
    <t>【2018年度実績】</t>
    <rPh sb="5" eb="6">
      <t>ネン</t>
    </rPh>
    <rPh sb="6" eb="7">
      <t>ド</t>
    </rPh>
    <rPh sb="7" eb="9">
      <t>ジッセキ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</si>
</sst>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\(0.0%\)"/>
    <numFmt numFmtId="178" formatCode="#,##0.0;[Red]\-#,##0.0"/>
    <numFmt numFmtId="179" formatCode="#,##0;&quot;▲ &quot;#,##0"/>
    <numFmt numFmtId="180" formatCode="#,##0.0&quot;年&quot;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u/>
      <sz val="11"/>
      <color theme="1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38" fontId="3" fillId="0" borderId="1" xfId="1" applyFont="1" applyBorder="1" applyAlignment="1"/>
    <xf numFmtId="38" fontId="3" fillId="0" borderId="2" xfId="1" applyFont="1" applyBorder="1" applyAlignment="1"/>
    <xf numFmtId="38" fontId="3" fillId="0" borderId="3" xfId="1" applyFont="1" applyBorder="1" applyAlignment="1"/>
    <xf numFmtId="38" fontId="3" fillId="0" borderId="4" xfId="1" applyFont="1" applyBorder="1" applyAlignment="1"/>
    <xf numFmtId="38" fontId="3" fillId="0" borderId="0" xfId="1" applyFont="1" applyAlignment="1"/>
    <xf numFmtId="38" fontId="3" fillId="0" borderId="5" xfId="1" applyFont="1" applyBorder="1" applyAlignment="1"/>
    <xf numFmtId="38" fontId="3" fillId="0" borderId="6" xfId="1" applyFont="1" applyBorder="1" applyAlignment="1"/>
    <xf numFmtId="38" fontId="3" fillId="0" borderId="0" xfId="1" applyFont="1" applyBorder="1" applyAlignment="1"/>
    <xf numFmtId="38" fontId="5" fillId="0" borderId="0" xfId="1" applyFont="1" applyBorder="1" applyAlignment="1"/>
    <xf numFmtId="38" fontId="3" fillId="0" borderId="7" xfId="1" applyFont="1" applyBorder="1" applyAlignment="1"/>
    <xf numFmtId="38" fontId="6" fillId="0" borderId="5" xfId="1" applyFont="1" applyBorder="1" applyAlignment="1"/>
    <xf numFmtId="38" fontId="3" fillId="0" borderId="8" xfId="1" applyFont="1" applyBorder="1" applyAlignment="1"/>
    <xf numFmtId="38" fontId="3" fillId="0" borderId="9" xfId="1" applyFont="1" applyBorder="1" applyAlignment="1"/>
    <xf numFmtId="38" fontId="3" fillId="0" borderId="10" xfId="1" applyFont="1" applyBorder="1" applyAlignment="1"/>
    <xf numFmtId="38" fontId="7" fillId="0" borderId="4" xfId="1" applyFont="1" applyBorder="1" applyAlignment="1">
      <alignment horizontal="right"/>
    </xf>
    <xf numFmtId="9" fontId="6" fillId="0" borderId="1" xfId="2" applyFont="1" applyBorder="1" applyAlignment="1">
      <alignment horizontal="right"/>
    </xf>
    <xf numFmtId="38" fontId="8" fillId="0" borderId="7" xfId="1" applyFont="1" applyBorder="1" applyAlignment="1">
      <alignment horizontal="right"/>
    </xf>
    <xf numFmtId="176" fontId="8" fillId="0" borderId="6" xfId="2" applyNumberFormat="1" applyFont="1" applyBorder="1" applyAlignment="1">
      <alignment horizontal="left"/>
    </xf>
    <xf numFmtId="38" fontId="5" fillId="0" borderId="5" xfId="1" applyFont="1" applyBorder="1" applyAlignment="1"/>
    <xf numFmtId="38" fontId="5" fillId="0" borderId="7" xfId="1" applyFont="1" applyBorder="1" applyAlignment="1"/>
    <xf numFmtId="0" fontId="3" fillId="0" borderId="11" xfId="0" applyFont="1" applyBorder="1" applyAlignment="1"/>
    <xf numFmtId="0" fontId="0" fillId="0" borderId="0" xfId="0" applyAlignment="1"/>
    <xf numFmtId="38" fontId="6" fillId="0" borderId="1" xfId="1" applyFont="1" applyBorder="1" applyAlignment="1"/>
    <xf numFmtId="38" fontId="7" fillId="0" borderId="5" xfId="1" applyFont="1" applyBorder="1" applyAlignment="1">
      <alignment horizontal="right"/>
    </xf>
    <xf numFmtId="9" fontId="7" fillId="0" borderId="6" xfId="2" applyNumberFormat="1" applyFont="1" applyBorder="1" applyAlignment="1">
      <alignment horizontal="left"/>
    </xf>
    <xf numFmtId="38" fontId="3" fillId="0" borderId="11" xfId="1" applyFont="1" applyBorder="1" applyAlignment="1"/>
    <xf numFmtId="38" fontId="6" fillId="0" borderId="11" xfId="1" applyFont="1" applyBorder="1" applyAlignment="1"/>
    <xf numFmtId="38" fontId="3" fillId="0" borderId="12" xfId="1" applyFont="1" applyBorder="1" applyAlignment="1"/>
    <xf numFmtId="38" fontId="5" fillId="0" borderId="13" xfId="1" applyFont="1" applyBorder="1" applyAlignment="1"/>
    <xf numFmtId="38" fontId="3" fillId="0" borderId="13" xfId="1" applyFont="1" applyBorder="1" applyAlignment="1"/>
    <xf numFmtId="38" fontId="5" fillId="0" borderId="10" xfId="1" applyFont="1" applyBorder="1" applyAlignment="1"/>
    <xf numFmtId="0" fontId="0" fillId="0" borderId="0" xfId="0" applyBorder="1" applyAlignment="1"/>
    <xf numFmtId="38" fontId="5" fillId="0" borderId="5" xfId="1" applyNumberFormat="1" applyFont="1" applyBorder="1" applyAlignment="1"/>
    <xf numFmtId="0" fontId="0" fillId="0" borderId="10" xfId="0" applyBorder="1" applyAlignment="1"/>
    <xf numFmtId="38" fontId="3" fillId="2" borderId="0" xfId="1" applyFont="1" applyFill="1" applyAlignment="1"/>
    <xf numFmtId="38" fontId="3" fillId="2" borderId="0" xfId="1" applyFont="1" applyFill="1" applyBorder="1" applyAlignment="1"/>
    <xf numFmtId="178" fontId="5" fillId="2" borderId="0" xfId="1" applyNumberFormat="1" applyFont="1" applyFill="1" applyAlignment="1"/>
    <xf numFmtId="0" fontId="0" fillId="0" borderId="0" xfId="0" applyAlignment="1">
      <alignment horizontal="right"/>
    </xf>
    <xf numFmtId="38" fontId="3" fillId="2" borderId="14" xfId="1" applyFont="1" applyFill="1" applyBorder="1" applyAlignment="1"/>
    <xf numFmtId="178" fontId="3" fillId="2" borderId="14" xfId="1" applyNumberFormat="1" applyFont="1" applyFill="1" applyBorder="1" applyAlignment="1"/>
    <xf numFmtId="0" fontId="0" fillId="2" borderId="14" xfId="0" applyFill="1" applyBorder="1" applyAlignment="1"/>
    <xf numFmtId="38" fontId="3" fillId="2" borderId="15" xfId="1" applyFont="1" applyFill="1" applyBorder="1" applyAlignment="1"/>
    <xf numFmtId="179" fontId="5" fillId="2" borderId="15" xfId="1" applyNumberFormat="1" applyFont="1" applyFill="1" applyBorder="1" applyAlignment="1"/>
    <xf numFmtId="38" fontId="3" fillId="2" borderId="15" xfId="1" applyNumberFormat="1" applyFont="1" applyFill="1" applyBorder="1" applyAlignment="1"/>
    <xf numFmtId="0" fontId="0" fillId="2" borderId="15" xfId="0" applyFill="1" applyBorder="1" applyAlignment="1"/>
    <xf numFmtId="177" fontId="3" fillId="2" borderId="15" xfId="2" applyNumberFormat="1" applyFont="1" applyFill="1" applyBorder="1" applyAlignment="1">
      <alignment horizontal="left"/>
    </xf>
    <xf numFmtId="38" fontId="3" fillId="2" borderId="16" xfId="1" applyFont="1" applyFill="1" applyBorder="1" applyAlignment="1"/>
    <xf numFmtId="179" fontId="5" fillId="2" borderId="16" xfId="1" applyNumberFormat="1" applyFont="1" applyFill="1" applyBorder="1" applyAlignment="1"/>
    <xf numFmtId="38" fontId="3" fillId="2" borderId="16" xfId="1" applyNumberFormat="1" applyFont="1" applyFill="1" applyBorder="1" applyAlignment="1"/>
    <xf numFmtId="177" fontId="3" fillId="2" borderId="16" xfId="2" applyNumberFormat="1" applyFont="1" applyFill="1" applyBorder="1" applyAlignment="1">
      <alignment horizontal="left"/>
    </xf>
    <xf numFmtId="180" fontId="5" fillId="2" borderId="14" xfId="1" applyNumberFormat="1" applyFont="1" applyFill="1" applyBorder="1" applyAlignment="1"/>
    <xf numFmtId="0" fontId="0" fillId="0" borderId="0" xfId="0" applyFill="1" applyAlignment="1"/>
    <xf numFmtId="38" fontId="3" fillId="0" borderId="0" xfId="1" applyFont="1" applyFill="1" applyBorder="1" applyAlignment="1"/>
    <xf numFmtId="0" fontId="0" fillId="0" borderId="0" xfId="0" applyFill="1">
      <alignment vertical="center"/>
    </xf>
    <xf numFmtId="38" fontId="3" fillId="0" borderId="1" xfId="1" applyFont="1" applyFill="1" applyBorder="1" applyAlignment="1"/>
    <xf numFmtId="38" fontId="3" fillId="0" borderId="2" xfId="1" applyFont="1" applyFill="1" applyBorder="1" applyAlignment="1"/>
    <xf numFmtId="38" fontId="3" fillId="0" borderId="3" xfId="1" applyFont="1" applyFill="1" applyBorder="1" applyAlignment="1"/>
    <xf numFmtId="38" fontId="3" fillId="0" borderId="4" xfId="1" applyFont="1" applyFill="1" applyBorder="1" applyAlignment="1"/>
    <xf numFmtId="38" fontId="3" fillId="0" borderId="0" xfId="1" applyFont="1" applyFill="1" applyAlignment="1"/>
    <xf numFmtId="38" fontId="3" fillId="0" borderId="5" xfId="1" applyFont="1" applyFill="1" applyBorder="1" applyAlignment="1"/>
    <xf numFmtId="38" fontId="3" fillId="0" borderId="6" xfId="1" applyFont="1" applyFill="1" applyBorder="1" applyAlignment="1"/>
    <xf numFmtId="38" fontId="5" fillId="0" borderId="0" xfId="1" applyFont="1" applyFill="1" applyBorder="1" applyAlignment="1"/>
    <xf numFmtId="38" fontId="3" fillId="0" borderId="7" xfId="1" applyFont="1" applyFill="1" applyBorder="1" applyAlignment="1"/>
    <xf numFmtId="38" fontId="6" fillId="0" borderId="5" xfId="1" applyFont="1" applyFill="1" applyBorder="1" applyAlignment="1"/>
    <xf numFmtId="38" fontId="3" fillId="0" borderId="8" xfId="1" applyFont="1" applyFill="1" applyBorder="1" applyAlignment="1"/>
    <xf numFmtId="38" fontId="3" fillId="0" borderId="9" xfId="1" applyFont="1" applyFill="1" applyBorder="1" applyAlignment="1"/>
    <xf numFmtId="38" fontId="3" fillId="0" borderId="10" xfId="1" applyFont="1" applyFill="1" applyBorder="1" applyAlignment="1"/>
    <xf numFmtId="38" fontId="7" fillId="0" borderId="4" xfId="1" applyFont="1" applyFill="1" applyBorder="1" applyAlignment="1">
      <alignment horizontal="right"/>
    </xf>
    <xf numFmtId="9" fontId="6" fillId="0" borderId="1" xfId="2" applyFont="1" applyFill="1" applyBorder="1" applyAlignment="1">
      <alignment horizontal="right"/>
    </xf>
    <xf numFmtId="38" fontId="8" fillId="0" borderId="7" xfId="1" applyFont="1" applyFill="1" applyBorder="1" applyAlignment="1">
      <alignment horizontal="right"/>
    </xf>
    <xf numFmtId="176" fontId="8" fillId="0" borderId="6" xfId="2" applyNumberFormat="1" applyFont="1" applyFill="1" applyBorder="1" applyAlignment="1">
      <alignment horizontal="left"/>
    </xf>
    <xf numFmtId="38" fontId="5" fillId="0" borderId="5" xfId="1" applyNumberFormat="1" applyFont="1" applyFill="1" applyBorder="1" applyAlignment="1"/>
    <xf numFmtId="38" fontId="5" fillId="0" borderId="7" xfId="1" applyFont="1" applyFill="1" applyBorder="1" applyAlignment="1"/>
    <xf numFmtId="38" fontId="5" fillId="0" borderId="5" xfId="1" applyFont="1" applyFill="1" applyBorder="1" applyAlignment="1"/>
    <xf numFmtId="0" fontId="3" fillId="0" borderId="11" xfId="0" applyFont="1" applyFill="1" applyBorder="1" applyAlignment="1"/>
    <xf numFmtId="38" fontId="6" fillId="0" borderId="1" xfId="1" applyFont="1" applyFill="1" applyBorder="1" applyAlignment="1"/>
    <xf numFmtId="38" fontId="7" fillId="0" borderId="5" xfId="1" applyFont="1" applyFill="1" applyBorder="1" applyAlignment="1">
      <alignment horizontal="right"/>
    </xf>
    <xf numFmtId="9" fontId="7" fillId="0" borderId="6" xfId="2" applyNumberFormat="1" applyFont="1" applyFill="1" applyBorder="1" applyAlignment="1">
      <alignment horizontal="left"/>
    </xf>
    <xf numFmtId="38" fontId="3" fillId="0" borderId="11" xfId="1" applyFont="1" applyFill="1" applyBorder="1" applyAlignment="1"/>
    <xf numFmtId="38" fontId="6" fillId="0" borderId="11" xfId="1" applyFont="1" applyFill="1" applyBorder="1" applyAlignment="1"/>
    <xf numFmtId="38" fontId="3" fillId="0" borderId="12" xfId="1" applyFont="1" applyFill="1" applyBorder="1" applyAlignment="1"/>
    <xf numFmtId="38" fontId="5" fillId="0" borderId="13" xfId="1" applyFont="1" applyFill="1" applyBorder="1" applyAlignment="1"/>
    <xf numFmtId="0" fontId="0" fillId="0" borderId="10" xfId="0" applyFill="1" applyBorder="1" applyAlignment="1"/>
    <xf numFmtId="38" fontId="3" fillId="0" borderId="13" xfId="1" applyFont="1" applyFill="1" applyBorder="1" applyAlignment="1"/>
    <xf numFmtId="38" fontId="5" fillId="0" borderId="10" xfId="1" applyFont="1" applyFill="1" applyBorder="1" applyAlignment="1"/>
    <xf numFmtId="38" fontId="9" fillId="0" borderId="5" xfId="1" applyFont="1" applyBorder="1" applyAlignment="1"/>
    <xf numFmtId="38" fontId="9" fillId="0" borderId="1" xfId="1" applyFont="1" applyBorder="1" applyAlignment="1"/>
    <xf numFmtId="38" fontId="9" fillId="0" borderId="11" xfId="1" applyFont="1" applyBorder="1" applyAlignment="1"/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10</xdr:row>
      <xdr:rowOff>133350</xdr:rowOff>
    </xdr:from>
    <xdr:to>
      <xdr:col>2</xdr:col>
      <xdr:colOff>425450</xdr:colOff>
      <xdr:row>12</xdr:row>
      <xdr:rowOff>101600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60881E40-308B-4279-8241-40FE7B0EF915}"/>
            </a:ext>
          </a:extLst>
        </xdr:cNvPr>
        <xdr:cNvSpPr/>
      </xdr:nvSpPr>
      <xdr:spPr>
        <a:xfrm>
          <a:off x="447675" y="2514600"/>
          <a:ext cx="958850" cy="444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292100</xdr:colOff>
      <xdr:row>5</xdr:row>
      <xdr:rowOff>158750</xdr:rowOff>
    </xdr:from>
    <xdr:to>
      <xdr:col>5</xdr:col>
      <xdr:colOff>184149</xdr:colOff>
      <xdr:row>7</xdr:row>
      <xdr:rowOff>127000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DA98D21F-A576-4C6D-B7A4-B2AA7816FE4A}"/>
            </a:ext>
          </a:extLst>
        </xdr:cNvPr>
        <xdr:cNvSpPr/>
      </xdr:nvSpPr>
      <xdr:spPr>
        <a:xfrm>
          <a:off x="1273175" y="1349375"/>
          <a:ext cx="1720849" cy="444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152400</xdr:colOff>
      <xdr:row>33</xdr:row>
      <xdr:rowOff>133350</xdr:rowOff>
    </xdr:from>
    <xdr:to>
      <xdr:col>2</xdr:col>
      <xdr:colOff>425450</xdr:colOff>
      <xdr:row>35</xdr:row>
      <xdr:rowOff>101600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797BC265-8A84-4746-9DC5-38CFB614EBA9}"/>
            </a:ext>
          </a:extLst>
        </xdr:cNvPr>
        <xdr:cNvSpPr/>
      </xdr:nvSpPr>
      <xdr:spPr>
        <a:xfrm>
          <a:off x="447675" y="8477250"/>
          <a:ext cx="958850" cy="444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292100</xdr:colOff>
      <xdr:row>28</xdr:row>
      <xdr:rowOff>158750</xdr:rowOff>
    </xdr:from>
    <xdr:to>
      <xdr:col>5</xdr:col>
      <xdr:colOff>184149</xdr:colOff>
      <xdr:row>30</xdr:row>
      <xdr:rowOff>127000</xdr:rowOff>
    </xdr:to>
    <xdr:sp macro="" textlink="">
      <xdr:nvSpPr>
        <xdr:cNvPr id="5" name="楕円 4">
          <a:extLst>
            <a:ext uri="{FF2B5EF4-FFF2-40B4-BE49-F238E27FC236}">
              <a16:creationId xmlns:a16="http://schemas.microsoft.com/office/drawing/2014/main" id="{90E9D504-6889-4011-A6C3-895246112E73}"/>
            </a:ext>
          </a:extLst>
        </xdr:cNvPr>
        <xdr:cNvSpPr/>
      </xdr:nvSpPr>
      <xdr:spPr>
        <a:xfrm>
          <a:off x="1273175" y="7312025"/>
          <a:ext cx="1720849" cy="444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152400</xdr:colOff>
      <xdr:row>10</xdr:row>
      <xdr:rowOff>133350</xdr:rowOff>
    </xdr:from>
    <xdr:to>
      <xdr:col>12</xdr:col>
      <xdr:colOff>425450</xdr:colOff>
      <xdr:row>12</xdr:row>
      <xdr:rowOff>101600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AFA841A0-40BD-49ED-A6A8-36F77826E896}"/>
            </a:ext>
          </a:extLst>
        </xdr:cNvPr>
        <xdr:cNvSpPr/>
      </xdr:nvSpPr>
      <xdr:spPr>
        <a:xfrm>
          <a:off x="7400925" y="2514600"/>
          <a:ext cx="958850" cy="444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292100</xdr:colOff>
      <xdr:row>5</xdr:row>
      <xdr:rowOff>158750</xdr:rowOff>
    </xdr:from>
    <xdr:to>
      <xdr:col>15</xdr:col>
      <xdr:colOff>184149</xdr:colOff>
      <xdr:row>7</xdr:row>
      <xdr:rowOff>127000</xdr:rowOff>
    </xdr:to>
    <xdr:sp macro="" textlink="">
      <xdr:nvSpPr>
        <xdr:cNvPr id="7" name="楕円 6">
          <a:extLst>
            <a:ext uri="{FF2B5EF4-FFF2-40B4-BE49-F238E27FC236}">
              <a16:creationId xmlns:a16="http://schemas.microsoft.com/office/drawing/2014/main" id="{1A29814F-65E9-4FC4-9721-8E7478A3ED20}"/>
            </a:ext>
          </a:extLst>
        </xdr:cNvPr>
        <xdr:cNvSpPr/>
      </xdr:nvSpPr>
      <xdr:spPr>
        <a:xfrm>
          <a:off x="8226425" y="1349375"/>
          <a:ext cx="1720849" cy="444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152400</xdr:colOff>
      <xdr:row>33</xdr:row>
      <xdr:rowOff>133350</xdr:rowOff>
    </xdr:from>
    <xdr:to>
      <xdr:col>12</xdr:col>
      <xdr:colOff>425450</xdr:colOff>
      <xdr:row>35</xdr:row>
      <xdr:rowOff>101600</xdr:rowOff>
    </xdr:to>
    <xdr:sp macro="" textlink="">
      <xdr:nvSpPr>
        <xdr:cNvPr id="8" name="楕円 7">
          <a:extLst>
            <a:ext uri="{FF2B5EF4-FFF2-40B4-BE49-F238E27FC236}">
              <a16:creationId xmlns:a16="http://schemas.microsoft.com/office/drawing/2014/main" id="{BC896DAB-AFD2-44FB-A997-1BD63B6C17ED}"/>
            </a:ext>
          </a:extLst>
        </xdr:cNvPr>
        <xdr:cNvSpPr/>
      </xdr:nvSpPr>
      <xdr:spPr>
        <a:xfrm>
          <a:off x="7400925" y="8477250"/>
          <a:ext cx="958850" cy="444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292100</xdr:colOff>
      <xdr:row>28</xdr:row>
      <xdr:rowOff>158750</xdr:rowOff>
    </xdr:from>
    <xdr:to>
      <xdr:col>15</xdr:col>
      <xdr:colOff>184149</xdr:colOff>
      <xdr:row>30</xdr:row>
      <xdr:rowOff>127000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126BD286-DD37-4631-9D00-7205CFC2E4A5}"/>
            </a:ext>
          </a:extLst>
        </xdr:cNvPr>
        <xdr:cNvSpPr/>
      </xdr:nvSpPr>
      <xdr:spPr>
        <a:xfrm>
          <a:off x="8226425" y="7312025"/>
          <a:ext cx="1720849" cy="444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21</xdr:col>
      <xdr:colOff>152400</xdr:colOff>
      <xdr:row>10</xdr:row>
      <xdr:rowOff>133350</xdr:rowOff>
    </xdr:from>
    <xdr:to>
      <xdr:col>22</xdr:col>
      <xdr:colOff>425450</xdr:colOff>
      <xdr:row>12</xdr:row>
      <xdr:rowOff>101600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4EDE3032-47ED-43DB-A132-70063B3435E8}"/>
            </a:ext>
          </a:extLst>
        </xdr:cNvPr>
        <xdr:cNvSpPr/>
      </xdr:nvSpPr>
      <xdr:spPr>
        <a:xfrm>
          <a:off x="13573125" y="2514600"/>
          <a:ext cx="1006475" cy="444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292100</xdr:colOff>
      <xdr:row>5</xdr:row>
      <xdr:rowOff>158750</xdr:rowOff>
    </xdr:from>
    <xdr:to>
      <xdr:col>25</xdr:col>
      <xdr:colOff>184149</xdr:colOff>
      <xdr:row>7</xdr:row>
      <xdr:rowOff>127000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AD449D8E-B65F-48FC-A21E-8B8C23EE631A}"/>
            </a:ext>
          </a:extLst>
        </xdr:cNvPr>
        <xdr:cNvSpPr/>
      </xdr:nvSpPr>
      <xdr:spPr>
        <a:xfrm>
          <a:off x="14446250" y="1349375"/>
          <a:ext cx="1797049" cy="444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21</xdr:col>
      <xdr:colOff>152400</xdr:colOff>
      <xdr:row>33</xdr:row>
      <xdr:rowOff>133350</xdr:rowOff>
    </xdr:from>
    <xdr:to>
      <xdr:col>22</xdr:col>
      <xdr:colOff>425450</xdr:colOff>
      <xdr:row>35</xdr:row>
      <xdr:rowOff>101600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DD7C7F88-C4D1-4C73-A267-AD9872629811}"/>
            </a:ext>
          </a:extLst>
        </xdr:cNvPr>
        <xdr:cNvSpPr/>
      </xdr:nvSpPr>
      <xdr:spPr>
        <a:xfrm>
          <a:off x="13573125" y="8477250"/>
          <a:ext cx="1006475" cy="444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292100</xdr:colOff>
      <xdr:row>28</xdr:row>
      <xdr:rowOff>158750</xdr:rowOff>
    </xdr:from>
    <xdr:to>
      <xdr:col>25</xdr:col>
      <xdr:colOff>184149</xdr:colOff>
      <xdr:row>30</xdr:row>
      <xdr:rowOff>127000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F71DB275-9D60-4110-A698-4C228EE0B40A}"/>
            </a:ext>
          </a:extLst>
        </xdr:cNvPr>
        <xdr:cNvSpPr/>
      </xdr:nvSpPr>
      <xdr:spPr>
        <a:xfrm>
          <a:off x="14446250" y="7312025"/>
          <a:ext cx="1797049" cy="444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190500</xdr:colOff>
      <xdr:row>23</xdr:row>
      <xdr:rowOff>685800</xdr:rowOff>
    </xdr:from>
    <xdr:to>
      <xdr:col>30</xdr:col>
      <xdr:colOff>209550</xdr:colOff>
      <xdr:row>46</xdr:row>
      <xdr:rowOff>114300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B57242B6-C826-4830-BDBB-62AB3467261B}"/>
            </a:ext>
          </a:extLst>
        </xdr:cNvPr>
        <xdr:cNvSpPr/>
      </xdr:nvSpPr>
      <xdr:spPr>
        <a:xfrm>
          <a:off x="190500" y="6153150"/>
          <a:ext cx="19050000" cy="5400675"/>
        </a:xfrm>
        <a:prstGeom prst="rect">
          <a:avLst/>
        </a:prstGeom>
        <a:noFill/>
        <a:ln w="12700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571500</xdr:colOff>
      <xdr:row>0</xdr:row>
      <xdr:rowOff>190500</xdr:rowOff>
    </xdr:from>
    <xdr:to>
      <xdr:col>20</xdr:col>
      <xdr:colOff>133350</xdr:colOff>
      <xdr:row>23</xdr:row>
      <xdr:rowOff>133350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89382A19-0B9C-4F6D-BE28-4396CEFCD3F9}"/>
            </a:ext>
          </a:extLst>
        </xdr:cNvPr>
        <xdr:cNvSpPr/>
      </xdr:nvSpPr>
      <xdr:spPr>
        <a:xfrm>
          <a:off x="7134225" y="190500"/>
          <a:ext cx="5734050" cy="5410200"/>
        </a:xfrm>
        <a:prstGeom prst="rect">
          <a:avLst/>
        </a:prstGeom>
        <a:noFill/>
        <a:ln w="12700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20</xdr:col>
      <xdr:colOff>590550</xdr:colOff>
      <xdr:row>0</xdr:row>
      <xdr:rowOff>171450</xdr:rowOff>
    </xdr:from>
    <xdr:to>
      <xdr:col>30</xdr:col>
      <xdr:colOff>209550</xdr:colOff>
      <xdr:row>23</xdr:row>
      <xdr:rowOff>114300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79E9C1EA-75B5-4823-B3E2-490E39164694}"/>
            </a:ext>
          </a:extLst>
        </xdr:cNvPr>
        <xdr:cNvSpPr/>
      </xdr:nvSpPr>
      <xdr:spPr>
        <a:xfrm>
          <a:off x="13325475" y="171450"/>
          <a:ext cx="5915025" cy="5410200"/>
        </a:xfrm>
        <a:prstGeom prst="rect">
          <a:avLst/>
        </a:prstGeom>
        <a:noFill/>
        <a:ln w="12700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10</xdr:row>
      <xdr:rowOff>133350</xdr:rowOff>
    </xdr:from>
    <xdr:to>
      <xdr:col>2</xdr:col>
      <xdr:colOff>425450</xdr:colOff>
      <xdr:row>12</xdr:row>
      <xdr:rowOff>101600</xdr:rowOff>
    </xdr:to>
    <xdr:sp macro="" textlink="">
      <xdr:nvSpPr>
        <xdr:cNvPr id="8" name="楕円 7">
          <a:extLst>
            <a:ext uri="{FF2B5EF4-FFF2-40B4-BE49-F238E27FC236}">
              <a16:creationId xmlns:a16="http://schemas.microsoft.com/office/drawing/2014/main" id="{9D7168AA-7769-4E0E-8C19-3A8408AC2CBC}"/>
            </a:ext>
          </a:extLst>
        </xdr:cNvPr>
        <xdr:cNvSpPr/>
      </xdr:nvSpPr>
      <xdr:spPr>
        <a:xfrm>
          <a:off x="812800" y="2190750"/>
          <a:ext cx="933450" cy="42545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292100</xdr:colOff>
      <xdr:row>5</xdr:row>
      <xdr:rowOff>158750</xdr:rowOff>
    </xdr:from>
    <xdr:to>
      <xdr:col>5</xdr:col>
      <xdr:colOff>184149</xdr:colOff>
      <xdr:row>7</xdr:row>
      <xdr:rowOff>127000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C8D3E5E3-849E-449E-B101-25DC895447B8}"/>
            </a:ext>
          </a:extLst>
        </xdr:cNvPr>
        <xdr:cNvSpPr/>
      </xdr:nvSpPr>
      <xdr:spPr>
        <a:xfrm>
          <a:off x="1612900" y="1073150"/>
          <a:ext cx="1650999" cy="42545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152400</xdr:colOff>
      <xdr:row>33</xdr:row>
      <xdr:rowOff>133350</xdr:rowOff>
    </xdr:from>
    <xdr:to>
      <xdr:col>2</xdr:col>
      <xdr:colOff>425450</xdr:colOff>
      <xdr:row>35</xdr:row>
      <xdr:rowOff>101600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CC6086C1-0A23-486F-81AB-41552D416252}"/>
            </a:ext>
          </a:extLst>
        </xdr:cNvPr>
        <xdr:cNvSpPr/>
      </xdr:nvSpPr>
      <xdr:spPr>
        <a:xfrm>
          <a:off x="444500" y="2190750"/>
          <a:ext cx="933450" cy="42545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292100</xdr:colOff>
      <xdr:row>28</xdr:row>
      <xdr:rowOff>158750</xdr:rowOff>
    </xdr:from>
    <xdr:to>
      <xdr:col>5</xdr:col>
      <xdr:colOff>184149</xdr:colOff>
      <xdr:row>30</xdr:row>
      <xdr:rowOff>127000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C3F14372-596A-4F02-929B-7E200073FB34}"/>
            </a:ext>
          </a:extLst>
        </xdr:cNvPr>
        <xdr:cNvSpPr/>
      </xdr:nvSpPr>
      <xdr:spPr>
        <a:xfrm>
          <a:off x="1244600" y="1073150"/>
          <a:ext cx="1650999" cy="42545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152400</xdr:colOff>
      <xdr:row>10</xdr:row>
      <xdr:rowOff>133350</xdr:rowOff>
    </xdr:from>
    <xdr:to>
      <xdr:col>12</xdr:col>
      <xdr:colOff>425450</xdr:colOff>
      <xdr:row>12</xdr:row>
      <xdr:rowOff>101600</xdr:rowOff>
    </xdr:to>
    <xdr:sp macro="" textlink="">
      <xdr:nvSpPr>
        <xdr:cNvPr id="16" name="楕円 15">
          <a:extLst>
            <a:ext uri="{FF2B5EF4-FFF2-40B4-BE49-F238E27FC236}">
              <a16:creationId xmlns:a16="http://schemas.microsoft.com/office/drawing/2014/main" id="{A6F3774F-5080-45AA-A364-7A6AE07D421B}"/>
            </a:ext>
          </a:extLst>
        </xdr:cNvPr>
        <xdr:cNvSpPr/>
      </xdr:nvSpPr>
      <xdr:spPr>
        <a:xfrm>
          <a:off x="444500" y="2190750"/>
          <a:ext cx="933450" cy="42545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292100</xdr:colOff>
      <xdr:row>5</xdr:row>
      <xdr:rowOff>158750</xdr:rowOff>
    </xdr:from>
    <xdr:to>
      <xdr:col>15</xdr:col>
      <xdr:colOff>184149</xdr:colOff>
      <xdr:row>7</xdr:row>
      <xdr:rowOff>127000</xdr:rowOff>
    </xdr:to>
    <xdr:sp macro="" textlink="">
      <xdr:nvSpPr>
        <xdr:cNvPr id="17" name="楕円 16">
          <a:extLst>
            <a:ext uri="{FF2B5EF4-FFF2-40B4-BE49-F238E27FC236}">
              <a16:creationId xmlns:a16="http://schemas.microsoft.com/office/drawing/2014/main" id="{746D12EE-6155-4BC9-A270-A39D8B425003}"/>
            </a:ext>
          </a:extLst>
        </xdr:cNvPr>
        <xdr:cNvSpPr/>
      </xdr:nvSpPr>
      <xdr:spPr>
        <a:xfrm>
          <a:off x="1244600" y="1073150"/>
          <a:ext cx="1650999" cy="42545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152400</xdr:colOff>
      <xdr:row>33</xdr:row>
      <xdr:rowOff>133350</xdr:rowOff>
    </xdr:from>
    <xdr:to>
      <xdr:col>12</xdr:col>
      <xdr:colOff>425450</xdr:colOff>
      <xdr:row>35</xdr:row>
      <xdr:rowOff>101600</xdr:rowOff>
    </xdr:to>
    <xdr:sp macro="" textlink="">
      <xdr:nvSpPr>
        <xdr:cNvPr id="18" name="楕円 17">
          <a:extLst>
            <a:ext uri="{FF2B5EF4-FFF2-40B4-BE49-F238E27FC236}">
              <a16:creationId xmlns:a16="http://schemas.microsoft.com/office/drawing/2014/main" id="{5B76E41C-7FBB-497B-9518-47340A2BA647}"/>
            </a:ext>
          </a:extLst>
        </xdr:cNvPr>
        <xdr:cNvSpPr/>
      </xdr:nvSpPr>
      <xdr:spPr>
        <a:xfrm>
          <a:off x="444500" y="6076950"/>
          <a:ext cx="933450" cy="42545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292100</xdr:colOff>
      <xdr:row>28</xdr:row>
      <xdr:rowOff>158750</xdr:rowOff>
    </xdr:from>
    <xdr:to>
      <xdr:col>15</xdr:col>
      <xdr:colOff>184149</xdr:colOff>
      <xdr:row>30</xdr:row>
      <xdr:rowOff>127000</xdr:rowOff>
    </xdr:to>
    <xdr:sp macro="" textlink="">
      <xdr:nvSpPr>
        <xdr:cNvPr id="19" name="楕円 18">
          <a:extLst>
            <a:ext uri="{FF2B5EF4-FFF2-40B4-BE49-F238E27FC236}">
              <a16:creationId xmlns:a16="http://schemas.microsoft.com/office/drawing/2014/main" id="{80187AA2-BF56-49EF-A78F-27FF98D4ECDB}"/>
            </a:ext>
          </a:extLst>
        </xdr:cNvPr>
        <xdr:cNvSpPr/>
      </xdr:nvSpPr>
      <xdr:spPr>
        <a:xfrm>
          <a:off x="1244600" y="4959350"/>
          <a:ext cx="1650999" cy="42545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21</xdr:col>
      <xdr:colOff>152400</xdr:colOff>
      <xdr:row>10</xdr:row>
      <xdr:rowOff>133350</xdr:rowOff>
    </xdr:from>
    <xdr:to>
      <xdr:col>22</xdr:col>
      <xdr:colOff>425450</xdr:colOff>
      <xdr:row>12</xdr:row>
      <xdr:rowOff>101600</xdr:rowOff>
    </xdr:to>
    <xdr:sp macro="" textlink="">
      <xdr:nvSpPr>
        <xdr:cNvPr id="24" name="楕円 23">
          <a:extLst>
            <a:ext uri="{FF2B5EF4-FFF2-40B4-BE49-F238E27FC236}">
              <a16:creationId xmlns:a16="http://schemas.microsoft.com/office/drawing/2014/main" id="{5222F957-5531-496B-AF4C-D9858E2EA568}"/>
            </a:ext>
          </a:extLst>
        </xdr:cNvPr>
        <xdr:cNvSpPr/>
      </xdr:nvSpPr>
      <xdr:spPr>
        <a:xfrm>
          <a:off x="6343650" y="2190750"/>
          <a:ext cx="933450" cy="42545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292100</xdr:colOff>
      <xdr:row>5</xdr:row>
      <xdr:rowOff>158750</xdr:rowOff>
    </xdr:from>
    <xdr:to>
      <xdr:col>25</xdr:col>
      <xdr:colOff>184149</xdr:colOff>
      <xdr:row>7</xdr:row>
      <xdr:rowOff>127000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FD590881-A9C0-4A55-9DDE-A9BA64E8DE00}"/>
            </a:ext>
          </a:extLst>
        </xdr:cNvPr>
        <xdr:cNvSpPr/>
      </xdr:nvSpPr>
      <xdr:spPr>
        <a:xfrm>
          <a:off x="7143750" y="1073150"/>
          <a:ext cx="1650999" cy="42545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21</xdr:col>
      <xdr:colOff>152400</xdr:colOff>
      <xdr:row>33</xdr:row>
      <xdr:rowOff>133350</xdr:rowOff>
    </xdr:from>
    <xdr:to>
      <xdr:col>22</xdr:col>
      <xdr:colOff>425450</xdr:colOff>
      <xdr:row>35</xdr:row>
      <xdr:rowOff>101600</xdr:rowOff>
    </xdr:to>
    <xdr:sp macro="" textlink="">
      <xdr:nvSpPr>
        <xdr:cNvPr id="26" name="楕円 25">
          <a:extLst>
            <a:ext uri="{FF2B5EF4-FFF2-40B4-BE49-F238E27FC236}">
              <a16:creationId xmlns:a16="http://schemas.microsoft.com/office/drawing/2014/main" id="{2D415FA2-DA79-47FB-98F1-69FF91BD042C}"/>
            </a:ext>
          </a:extLst>
        </xdr:cNvPr>
        <xdr:cNvSpPr/>
      </xdr:nvSpPr>
      <xdr:spPr>
        <a:xfrm>
          <a:off x="6343650" y="6076950"/>
          <a:ext cx="933450" cy="42545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292100</xdr:colOff>
      <xdr:row>28</xdr:row>
      <xdr:rowOff>158750</xdr:rowOff>
    </xdr:from>
    <xdr:to>
      <xdr:col>25</xdr:col>
      <xdr:colOff>184149</xdr:colOff>
      <xdr:row>30</xdr:row>
      <xdr:rowOff>127000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3F5C9ED6-AE01-40D7-A6D7-065AAD153605}"/>
            </a:ext>
          </a:extLst>
        </xdr:cNvPr>
        <xdr:cNvSpPr/>
      </xdr:nvSpPr>
      <xdr:spPr>
        <a:xfrm>
          <a:off x="7143750" y="4959350"/>
          <a:ext cx="1650999" cy="42545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195385</xdr:colOff>
      <xdr:row>15</xdr:row>
      <xdr:rowOff>134327</xdr:rowOff>
    </xdr:from>
    <xdr:to>
      <xdr:col>9</xdr:col>
      <xdr:colOff>195385</xdr:colOff>
      <xdr:row>36</xdr:row>
      <xdr:rowOff>219808</xdr:rowOff>
    </xdr:to>
    <xdr:cxnSp macro="">
      <xdr:nvCxnSpPr>
        <xdr:cNvPr id="3" name="直線矢印コネクタ 2">
          <a:extLst>
            <a:ext uri="{FF2B5EF4-FFF2-40B4-BE49-F238E27FC236}">
              <a16:creationId xmlns:a16="http://schemas.microsoft.com/office/drawing/2014/main" id="{6890DD34-C675-4D96-892F-0136A5AA26A3}"/>
            </a:ext>
          </a:extLst>
        </xdr:cNvPr>
        <xdr:cNvCxnSpPr/>
      </xdr:nvCxnSpPr>
      <xdr:spPr>
        <a:xfrm>
          <a:off x="6252308" y="3541346"/>
          <a:ext cx="0" cy="5702789"/>
        </a:xfrm>
        <a:prstGeom prst="straightConnector1">
          <a:avLst/>
        </a:prstGeom>
        <a:ln w="127000">
          <a:solidFill>
            <a:srgbClr val="FF0000">
              <a:alpha val="40000"/>
            </a:srgbClr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219808</xdr:colOff>
      <xdr:row>15</xdr:row>
      <xdr:rowOff>97693</xdr:rowOff>
    </xdr:from>
    <xdr:to>
      <xdr:col>19</xdr:col>
      <xdr:colOff>97692</xdr:colOff>
      <xdr:row>36</xdr:row>
      <xdr:rowOff>170961</xdr:rowOff>
    </xdr:to>
    <xdr:cxnSp macro="">
      <xdr:nvCxnSpPr>
        <xdr:cNvPr id="20" name="直線矢印コネクタ 19">
          <a:extLst>
            <a:ext uri="{FF2B5EF4-FFF2-40B4-BE49-F238E27FC236}">
              <a16:creationId xmlns:a16="http://schemas.microsoft.com/office/drawing/2014/main" id="{EC31FB0F-F9DA-41F7-A113-31CCC0A58B7C}"/>
            </a:ext>
          </a:extLst>
        </xdr:cNvPr>
        <xdr:cNvCxnSpPr/>
      </xdr:nvCxnSpPr>
      <xdr:spPr>
        <a:xfrm>
          <a:off x="6276731" y="3504712"/>
          <a:ext cx="6044711" cy="5690576"/>
        </a:xfrm>
        <a:prstGeom prst="straightConnector1">
          <a:avLst/>
        </a:prstGeom>
        <a:ln w="127000">
          <a:solidFill>
            <a:srgbClr val="FF0000">
              <a:alpha val="40000"/>
            </a:srgbClr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232019</xdr:colOff>
      <xdr:row>15</xdr:row>
      <xdr:rowOff>85482</xdr:rowOff>
    </xdr:from>
    <xdr:to>
      <xdr:col>29</xdr:col>
      <xdr:colOff>36635</xdr:colOff>
      <xdr:row>36</xdr:row>
      <xdr:rowOff>195385</xdr:rowOff>
    </xdr:to>
    <xdr:cxnSp macro="">
      <xdr:nvCxnSpPr>
        <xdr:cNvPr id="21" name="直線矢印コネクタ 20">
          <a:extLst>
            <a:ext uri="{FF2B5EF4-FFF2-40B4-BE49-F238E27FC236}">
              <a16:creationId xmlns:a16="http://schemas.microsoft.com/office/drawing/2014/main" id="{4940A911-7059-42E4-959C-7C8AC9269213}"/>
            </a:ext>
          </a:extLst>
        </xdr:cNvPr>
        <xdr:cNvCxnSpPr/>
      </xdr:nvCxnSpPr>
      <xdr:spPr>
        <a:xfrm>
          <a:off x="6288942" y="3492501"/>
          <a:ext cx="12138270" cy="5727211"/>
        </a:xfrm>
        <a:prstGeom prst="straightConnector1">
          <a:avLst/>
        </a:prstGeom>
        <a:ln w="127000">
          <a:solidFill>
            <a:srgbClr val="FF0000">
              <a:alpha val="40000"/>
            </a:srgbClr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190500</xdr:colOff>
      <xdr:row>23</xdr:row>
      <xdr:rowOff>685800</xdr:rowOff>
    </xdr:from>
    <xdr:to>
      <xdr:col>30</xdr:col>
      <xdr:colOff>209550</xdr:colOff>
      <xdr:row>46</xdr:row>
      <xdr:rowOff>114300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5F498402-43DA-4F07-918C-9C71DEBBD2AF}"/>
            </a:ext>
          </a:extLst>
        </xdr:cNvPr>
        <xdr:cNvSpPr/>
      </xdr:nvSpPr>
      <xdr:spPr>
        <a:xfrm>
          <a:off x="190500" y="6362700"/>
          <a:ext cx="19107150" cy="5619750"/>
        </a:xfrm>
        <a:prstGeom prst="rect">
          <a:avLst/>
        </a:prstGeom>
        <a:noFill/>
        <a:ln w="12700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571500</xdr:colOff>
      <xdr:row>0</xdr:row>
      <xdr:rowOff>190500</xdr:rowOff>
    </xdr:from>
    <xdr:to>
      <xdr:col>20</xdr:col>
      <xdr:colOff>133350</xdr:colOff>
      <xdr:row>23</xdr:row>
      <xdr:rowOff>133350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FB3DD94C-FA67-4A70-9F10-F34E27D64794}"/>
            </a:ext>
          </a:extLst>
        </xdr:cNvPr>
        <xdr:cNvSpPr/>
      </xdr:nvSpPr>
      <xdr:spPr>
        <a:xfrm>
          <a:off x="7200900" y="190500"/>
          <a:ext cx="5791200" cy="5619750"/>
        </a:xfrm>
        <a:prstGeom prst="rect">
          <a:avLst/>
        </a:prstGeom>
        <a:noFill/>
        <a:ln w="12700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20</xdr:col>
      <xdr:colOff>590550</xdr:colOff>
      <xdr:row>0</xdr:row>
      <xdr:rowOff>171450</xdr:rowOff>
    </xdr:from>
    <xdr:to>
      <xdr:col>30</xdr:col>
      <xdr:colOff>209550</xdr:colOff>
      <xdr:row>23</xdr:row>
      <xdr:rowOff>114300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6B3CE079-76E3-4E26-BF16-ABA85B04C254}"/>
            </a:ext>
          </a:extLst>
        </xdr:cNvPr>
        <xdr:cNvSpPr/>
      </xdr:nvSpPr>
      <xdr:spPr>
        <a:xfrm>
          <a:off x="13449300" y="171450"/>
          <a:ext cx="5848350" cy="5619750"/>
        </a:xfrm>
        <a:prstGeom prst="rect">
          <a:avLst/>
        </a:prstGeom>
        <a:noFill/>
        <a:ln w="12700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285750</xdr:colOff>
      <xdr:row>6</xdr:row>
      <xdr:rowOff>38100</xdr:rowOff>
    </xdr:from>
    <xdr:to>
      <xdr:col>21</xdr:col>
      <xdr:colOff>419100</xdr:colOff>
      <xdr:row>12</xdr:row>
      <xdr:rowOff>133350</xdr:rowOff>
    </xdr:to>
    <xdr:sp macro="" textlink="">
      <xdr:nvSpPr>
        <xdr:cNvPr id="30" name="矢印: ストライプ 29">
          <a:extLst>
            <a:ext uri="{FF2B5EF4-FFF2-40B4-BE49-F238E27FC236}">
              <a16:creationId xmlns:a16="http://schemas.microsoft.com/office/drawing/2014/main" id="{5406C477-F578-492B-A9F7-B5BF826821EC}"/>
            </a:ext>
          </a:extLst>
        </xdr:cNvPr>
        <xdr:cNvSpPr/>
      </xdr:nvSpPr>
      <xdr:spPr>
        <a:xfrm>
          <a:off x="12192000" y="1524000"/>
          <a:ext cx="1771650" cy="1581150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16</xdr:col>
      <xdr:colOff>733425</xdr:colOff>
      <xdr:row>21</xdr:row>
      <xdr:rowOff>200024</xdr:rowOff>
    </xdr:from>
    <xdr:to>
      <xdr:col>20</xdr:col>
      <xdr:colOff>247650</xdr:colOff>
      <xdr:row>25</xdr:row>
      <xdr:rowOff>190499</xdr:rowOff>
    </xdr:to>
    <xdr:sp macro="" textlink="">
      <xdr:nvSpPr>
        <xdr:cNvPr id="14" name="矢印: ストライプ 13">
          <a:extLst>
            <a:ext uri="{FF2B5EF4-FFF2-40B4-BE49-F238E27FC236}">
              <a16:creationId xmlns:a16="http://schemas.microsoft.com/office/drawing/2014/main" id="{E39557DD-BF3C-45EB-A2EF-8F6312D394F1}"/>
            </a:ext>
          </a:extLst>
        </xdr:cNvPr>
        <xdr:cNvSpPr/>
      </xdr:nvSpPr>
      <xdr:spPr>
        <a:xfrm rot="16200000">
          <a:off x="11430000" y="5181599"/>
          <a:ext cx="1476375" cy="18764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E98C4-0CCC-4226-8EF8-0962015D22F6}">
  <sheetPr>
    <pageSetUpPr fitToPage="1"/>
  </sheetPr>
  <dimension ref="B2:AD46"/>
  <sheetViews>
    <sheetView topLeftCell="A31" zoomScaleNormal="100" workbookViewId="0">
      <selection activeCell="F42" sqref="F42"/>
    </sheetView>
  </sheetViews>
  <sheetFormatPr defaultRowHeight="18.75" x14ac:dyDescent="0.4"/>
  <cols>
    <col min="1" max="1" width="3.875" customWidth="1"/>
    <col min="2" max="2" width="10.625" customWidth="1"/>
    <col min="3" max="3" width="6.625" customWidth="1"/>
    <col min="4" max="4" width="9.875" bestFit="1" customWidth="1"/>
    <col min="5" max="5" width="10.625" customWidth="1"/>
    <col min="6" max="6" width="12.625" customWidth="1"/>
    <col min="7" max="7" width="11.625" bestFit="1" customWidth="1"/>
    <col min="8" max="8" width="6.625" bestFit="1" customWidth="1"/>
    <col min="9" max="9" width="5.625" customWidth="1"/>
    <col min="10" max="10" width="8.625" bestFit="1" customWidth="1"/>
    <col min="12" max="12" width="10.625" customWidth="1"/>
    <col min="13" max="13" width="6.625" customWidth="1"/>
    <col min="14" max="14" width="9.875" bestFit="1" customWidth="1"/>
    <col min="15" max="15" width="10.625" customWidth="1"/>
    <col min="16" max="16" width="12.625" customWidth="1"/>
    <col min="17" max="17" width="11.625" bestFit="1" customWidth="1"/>
    <col min="18" max="18" width="6.625" bestFit="1" customWidth="1"/>
    <col min="19" max="19" width="5.625" customWidth="1"/>
    <col min="20" max="20" width="8.625" bestFit="1" customWidth="1"/>
    <col min="22" max="22" width="10.625" customWidth="1"/>
    <col min="23" max="23" width="6.625" customWidth="1"/>
    <col min="24" max="24" width="9.875" bestFit="1" customWidth="1"/>
    <col min="25" max="25" width="10.625" customWidth="1"/>
    <col min="26" max="26" width="12.625" customWidth="1"/>
    <col min="27" max="27" width="11.625" bestFit="1" customWidth="1"/>
    <col min="28" max="28" width="8.625" bestFit="1" customWidth="1"/>
    <col min="29" max="29" width="5.625" customWidth="1"/>
    <col min="30" max="30" width="8.625" bestFit="1" customWidth="1"/>
  </cols>
  <sheetData>
    <row r="2" spans="2:30" x14ac:dyDescent="0.4">
      <c r="B2" t="s">
        <v>28</v>
      </c>
      <c r="L2" s="54" t="s">
        <v>16</v>
      </c>
      <c r="M2" s="54"/>
      <c r="N2" s="54"/>
      <c r="O2" s="54"/>
      <c r="P2" s="54"/>
      <c r="Q2" s="54"/>
      <c r="R2" s="54"/>
      <c r="S2" s="54"/>
      <c r="T2" s="54"/>
      <c r="V2" s="54" t="s">
        <v>17</v>
      </c>
      <c r="W2" s="54"/>
      <c r="X2" s="54"/>
      <c r="Y2" s="54"/>
      <c r="Z2" s="54"/>
      <c r="AA2" s="54"/>
      <c r="AB2" s="54"/>
      <c r="AC2" s="54"/>
      <c r="AD2" s="54"/>
    </row>
    <row r="3" spans="2:30" s="22" customFormat="1" x14ac:dyDescent="0.4">
      <c r="B3" s="1"/>
      <c r="C3" s="2"/>
      <c r="D3" s="3"/>
      <c r="E3" s="3"/>
      <c r="F3" s="4"/>
      <c r="G3" s="5"/>
      <c r="H3" s="5"/>
      <c r="I3" s="5"/>
      <c r="J3" s="5"/>
      <c r="L3" s="55"/>
      <c r="M3" s="56"/>
      <c r="N3" s="57"/>
      <c r="O3" s="57"/>
      <c r="P3" s="58"/>
      <c r="Q3" s="59"/>
      <c r="R3" s="59"/>
      <c r="S3" s="59"/>
      <c r="T3" s="59"/>
      <c r="V3" s="55"/>
      <c r="W3" s="56"/>
      <c r="X3" s="57"/>
      <c r="Y3" s="57"/>
      <c r="Z3" s="58"/>
      <c r="AA3" s="59"/>
      <c r="AB3" s="59"/>
      <c r="AC3" s="59"/>
      <c r="AD3" s="59"/>
    </row>
    <row r="4" spans="2:30" s="22" customFormat="1" x14ac:dyDescent="0.4">
      <c r="B4" s="6"/>
      <c r="C4" s="7"/>
      <c r="D4" s="8" t="s">
        <v>0</v>
      </c>
      <c r="E4" s="9">
        <f>B6-D10</f>
        <v>37960</v>
      </c>
      <c r="F4" s="10"/>
      <c r="G4" s="5"/>
      <c r="H4" s="5"/>
      <c r="I4" s="5"/>
      <c r="J4" s="5"/>
      <c r="L4" s="60"/>
      <c r="M4" s="61"/>
      <c r="N4" s="53" t="s">
        <v>0</v>
      </c>
      <c r="O4" s="62">
        <f>L6-N10</f>
        <v>36865</v>
      </c>
      <c r="P4" s="63"/>
      <c r="Q4" s="59"/>
      <c r="R4" s="59"/>
      <c r="S4" s="59"/>
      <c r="T4" s="59"/>
      <c r="V4" s="60"/>
      <c r="W4" s="61"/>
      <c r="X4" s="53" t="s">
        <v>0</v>
      </c>
      <c r="Y4" s="62">
        <f>V6-X10</f>
        <v>38400</v>
      </c>
      <c r="Z4" s="63"/>
      <c r="AA4" s="59"/>
      <c r="AB4" s="59"/>
      <c r="AC4" s="59"/>
      <c r="AD4" s="59"/>
    </row>
    <row r="5" spans="2:30" s="22" customFormat="1" x14ac:dyDescent="0.4">
      <c r="B5" s="86" t="s">
        <v>1</v>
      </c>
      <c r="C5" s="7"/>
      <c r="D5" s="8"/>
      <c r="E5" s="8"/>
      <c r="F5" s="10"/>
      <c r="G5" s="5"/>
      <c r="H5" s="5"/>
      <c r="I5" s="5"/>
      <c r="J5" s="5"/>
      <c r="L5" s="64" t="s">
        <v>1</v>
      </c>
      <c r="M5" s="61"/>
      <c r="N5" s="53"/>
      <c r="O5" s="53"/>
      <c r="P5" s="63"/>
      <c r="Q5" s="59"/>
      <c r="R5" s="59"/>
      <c r="S5" s="59"/>
      <c r="T5" s="59"/>
      <c r="V5" s="64" t="s">
        <v>1</v>
      </c>
      <c r="W5" s="61"/>
      <c r="X5" s="53"/>
      <c r="Y5" s="53"/>
      <c r="Z5" s="63"/>
      <c r="AA5" s="59"/>
      <c r="AB5" s="59"/>
      <c r="AC5" s="59"/>
      <c r="AD5" s="59"/>
    </row>
    <row r="6" spans="2:30" s="22" customFormat="1" x14ac:dyDescent="0.4">
      <c r="B6" s="86">
        <v>146000</v>
      </c>
      <c r="C6" s="12"/>
      <c r="D6" s="13"/>
      <c r="E6" s="13"/>
      <c r="F6" s="14"/>
      <c r="G6" s="5"/>
      <c r="H6" s="5"/>
      <c r="I6" s="5"/>
      <c r="J6" s="5"/>
      <c r="L6" s="64">
        <v>147460</v>
      </c>
      <c r="M6" s="65"/>
      <c r="N6" s="66"/>
      <c r="O6" s="66"/>
      <c r="P6" s="67"/>
      <c r="Q6" s="59"/>
      <c r="R6" s="59"/>
      <c r="S6" s="59"/>
      <c r="T6" s="59"/>
      <c r="V6" s="64">
        <v>160000</v>
      </c>
      <c r="W6" s="65"/>
      <c r="X6" s="66"/>
      <c r="Y6" s="66"/>
      <c r="Z6" s="67"/>
      <c r="AA6" s="59"/>
      <c r="AB6" s="59"/>
      <c r="AC6" s="59"/>
      <c r="AD6" s="59"/>
    </row>
    <row r="7" spans="2:30" s="22" customFormat="1" x14ac:dyDescent="0.4">
      <c r="B7" s="6"/>
      <c r="C7" s="2"/>
      <c r="D7" s="15" t="s">
        <v>2</v>
      </c>
      <c r="E7" s="16">
        <v>0.68</v>
      </c>
      <c r="F7" s="1"/>
      <c r="G7" s="5"/>
      <c r="H7" s="5"/>
      <c r="I7" s="5"/>
      <c r="J7" s="5"/>
      <c r="L7" s="60"/>
      <c r="M7" s="56"/>
      <c r="N7" s="68" t="s">
        <v>2</v>
      </c>
      <c r="O7" s="69">
        <v>0.67</v>
      </c>
      <c r="P7" s="55"/>
      <c r="Q7" s="59"/>
      <c r="R7" s="59"/>
      <c r="S7" s="59"/>
      <c r="T7" s="59"/>
      <c r="V7" s="60"/>
      <c r="W7" s="56"/>
      <c r="X7" s="68" t="s">
        <v>2</v>
      </c>
      <c r="Y7" s="69">
        <v>0.66</v>
      </c>
      <c r="Z7" s="55"/>
      <c r="AA7" s="59"/>
      <c r="AB7" s="59"/>
      <c r="AC7" s="59"/>
      <c r="AD7" s="59"/>
    </row>
    <row r="8" spans="2:30" s="22" customFormat="1" x14ac:dyDescent="0.4">
      <c r="B8" s="6"/>
      <c r="C8" s="7"/>
      <c r="D8" s="17"/>
      <c r="E8" s="18"/>
      <c r="F8" s="6" t="s">
        <v>3</v>
      </c>
      <c r="G8" s="5"/>
      <c r="H8" s="5"/>
      <c r="I8" s="5"/>
      <c r="J8" s="5"/>
      <c r="L8" s="60"/>
      <c r="M8" s="61"/>
      <c r="N8" s="70"/>
      <c r="O8" s="71"/>
      <c r="P8" s="60" t="s">
        <v>3</v>
      </c>
      <c r="Q8" s="59"/>
      <c r="R8" s="59"/>
      <c r="S8" s="59"/>
      <c r="T8" s="59"/>
      <c r="V8" s="60"/>
      <c r="W8" s="61"/>
      <c r="X8" s="70"/>
      <c r="Y8" s="71"/>
      <c r="Z8" s="60" t="s">
        <v>3</v>
      </c>
      <c r="AA8" s="59"/>
      <c r="AB8" s="59"/>
      <c r="AC8" s="59"/>
      <c r="AD8" s="59"/>
    </row>
    <row r="9" spans="2:30" s="22" customFormat="1" x14ac:dyDescent="0.4">
      <c r="B9" s="6"/>
      <c r="C9" s="7"/>
      <c r="D9" s="10"/>
      <c r="E9" s="6" t="s">
        <v>4</v>
      </c>
      <c r="F9" s="33">
        <f>D10*E7</f>
        <v>73467.200000000012</v>
      </c>
      <c r="G9" s="5"/>
      <c r="H9" s="5"/>
      <c r="I9" s="5"/>
      <c r="J9" s="5"/>
      <c r="L9" s="60"/>
      <c r="M9" s="61"/>
      <c r="N9" s="63"/>
      <c r="O9" s="60" t="s">
        <v>4</v>
      </c>
      <c r="P9" s="72">
        <f>N10*O7</f>
        <v>74098.650000000009</v>
      </c>
      <c r="Q9" s="59"/>
      <c r="R9" s="59"/>
      <c r="S9" s="59"/>
      <c r="T9" s="59"/>
      <c r="V9" s="60"/>
      <c r="W9" s="61"/>
      <c r="X9" s="63"/>
      <c r="Y9" s="60" t="s">
        <v>4</v>
      </c>
      <c r="Z9" s="72">
        <f>X10*Y7</f>
        <v>80256</v>
      </c>
      <c r="AA9" s="59"/>
      <c r="AB9" s="59"/>
      <c r="AC9" s="59"/>
      <c r="AD9" s="59"/>
    </row>
    <row r="10" spans="2:30" s="22" customFormat="1" x14ac:dyDescent="0.4">
      <c r="B10" s="6"/>
      <c r="C10" s="7" t="s">
        <v>5</v>
      </c>
      <c r="D10" s="20">
        <f>B6*C12</f>
        <v>108040</v>
      </c>
      <c r="E10" s="19">
        <f>F9+F12</f>
        <v>96927.200000000012</v>
      </c>
      <c r="F10" s="21"/>
      <c r="G10" s="5"/>
      <c r="H10" s="5"/>
      <c r="I10" s="5"/>
      <c r="J10" s="5"/>
      <c r="L10" s="60"/>
      <c r="M10" s="61" t="s">
        <v>5</v>
      </c>
      <c r="N10" s="73">
        <f>L6*M12</f>
        <v>110595</v>
      </c>
      <c r="O10" s="74">
        <f>P9+P12</f>
        <v>97558.650000000009</v>
      </c>
      <c r="P10" s="75"/>
      <c r="Q10" s="59"/>
      <c r="R10" s="59"/>
      <c r="S10" s="59"/>
      <c r="T10" s="59"/>
      <c r="V10" s="60"/>
      <c r="W10" s="61" t="s">
        <v>5</v>
      </c>
      <c r="X10" s="73">
        <f>V6*W12</f>
        <v>121600</v>
      </c>
      <c r="Y10" s="74">
        <f>Z9+Z12</f>
        <v>100256</v>
      </c>
      <c r="Z10" s="75"/>
      <c r="AA10" s="59"/>
      <c r="AB10" s="59"/>
      <c r="AC10" s="59"/>
      <c r="AD10" s="59"/>
    </row>
    <row r="11" spans="2:30" s="22" customFormat="1" x14ac:dyDescent="0.4">
      <c r="B11" s="6"/>
      <c r="C11" s="7"/>
      <c r="D11" s="10"/>
      <c r="F11" s="87" t="s">
        <v>6</v>
      </c>
      <c r="G11" s="5"/>
      <c r="H11" s="5"/>
      <c r="I11" s="5"/>
      <c r="J11" s="5"/>
      <c r="L11" s="60"/>
      <c r="M11" s="61"/>
      <c r="N11" s="63"/>
      <c r="O11" s="52"/>
      <c r="P11" s="76" t="s">
        <v>6</v>
      </c>
      <c r="Q11" s="59"/>
      <c r="R11" s="59"/>
      <c r="S11" s="59"/>
      <c r="T11" s="59"/>
      <c r="V11" s="60"/>
      <c r="W11" s="61"/>
      <c r="X11" s="63"/>
      <c r="Y11" s="52"/>
      <c r="Z11" s="76" t="s">
        <v>6</v>
      </c>
      <c r="AA11" s="59"/>
      <c r="AB11" s="59"/>
      <c r="AC11" s="59"/>
      <c r="AD11" s="59"/>
    </row>
    <row r="12" spans="2:30" s="22" customFormat="1" x14ac:dyDescent="0.4">
      <c r="B12" s="24" t="s">
        <v>7</v>
      </c>
      <c r="C12" s="25">
        <v>0.74</v>
      </c>
      <c r="D12" s="10"/>
      <c r="E12" s="26"/>
      <c r="F12" s="88">
        <v>23460</v>
      </c>
      <c r="G12" s="5"/>
      <c r="H12" s="5"/>
      <c r="I12" s="5"/>
      <c r="J12" s="5"/>
      <c r="L12" s="77" t="s">
        <v>7</v>
      </c>
      <c r="M12" s="78">
        <v>0.75</v>
      </c>
      <c r="N12" s="63"/>
      <c r="O12" s="79"/>
      <c r="P12" s="80">
        <v>23460</v>
      </c>
      <c r="Q12" s="59"/>
      <c r="R12" s="59"/>
      <c r="S12" s="59"/>
      <c r="T12" s="59"/>
      <c r="V12" s="77" t="s">
        <v>7</v>
      </c>
      <c r="W12" s="78">
        <v>0.76</v>
      </c>
      <c r="X12" s="63"/>
      <c r="Y12" s="79"/>
      <c r="Z12" s="80">
        <v>20000</v>
      </c>
      <c r="AA12" s="59"/>
      <c r="AB12" s="59"/>
      <c r="AC12" s="59"/>
      <c r="AD12" s="59"/>
    </row>
    <row r="13" spans="2:30" s="22" customFormat="1" x14ac:dyDescent="0.4">
      <c r="B13" s="6"/>
      <c r="C13" s="7"/>
      <c r="D13" s="10"/>
      <c r="E13" s="2"/>
      <c r="F13" s="4"/>
      <c r="G13" s="28" t="s">
        <v>8</v>
      </c>
      <c r="H13" s="29">
        <f>F14*0.3</f>
        <v>3333.8399999999965</v>
      </c>
      <c r="I13" s="5"/>
      <c r="J13" s="5"/>
      <c r="K13" s="32"/>
      <c r="L13" s="60"/>
      <c r="M13" s="61"/>
      <c r="N13" s="63"/>
      <c r="O13" s="56"/>
      <c r="P13" s="58"/>
      <c r="Q13" s="81" t="s">
        <v>8</v>
      </c>
      <c r="R13" s="82">
        <f>P14*0.3</f>
        <v>3910.904999999997</v>
      </c>
      <c r="S13" s="59"/>
      <c r="T13" s="59"/>
      <c r="V13" s="60"/>
      <c r="W13" s="61"/>
      <c r="X13" s="63"/>
      <c r="Y13" s="56"/>
      <c r="Z13" s="58"/>
      <c r="AA13" s="81" t="s">
        <v>8</v>
      </c>
      <c r="AB13" s="82">
        <f>Z14*0.3</f>
        <v>6403.2</v>
      </c>
      <c r="AC13" s="59"/>
      <c r="AD13" s="59"/>
    </row>
    <row r="14" spans="2:30" s="22" customFormat="1" x14ac:dyDescent="0.4">
      <c r="B14" s="6"/>
      <c r="C14" s="7"/>
      <c r="D14" s="10"/>
      <c r="E14" s="7" t="s">
        <v>9</v>
      </c>
      <c r="F14" s="20">
        <f>D10-E10</f>
        <v>11112.799999999988</v>
      </c>
      <c r="G14" s="2" t="s">
        <v>10</v>
      </c>
      <c r="H14" s="4"/>
      <c r="I14" s="2"/>
      <c r="J14" s="4"/>
      <c r="K14" s="32"/>
      <c r="L14" s="60"/>
      <c r="M14" s="61"/>
      <c r="N14" s="63"/>
      <c r="O14" s="61" t="s">
        <v>9</v>
      </c>
      <c r="P14" s="73">
        <f>N10-O10</f>
        <v>13036.349999999991</v>
      </c>
      <c r="Q14" s="56" t="s">
        <v>10</v>
      </c>
      <c r="R14" s="58"/>
      <c r="S14" s="56"/>
      <c r="T14" s="58"/>
      <c r="V14" s="60"/>
      <c r="W14" s="61"/>
      <c r="X14" s="63"/>
      <c r="Y14" s="61" t="s">
        <v>9</v>
      </c>
      <c r="Z14" s="73">
        <f>X10-Y10</f>
        <v>21344</v>
      </c>
      <c r="AA14" s="56" t="s">
        <v>10</v>
      </c>
      <c r="AB14" s="58"/>
      <c r="AC14" s="56"/>
      <c r="AD14" s="58"/>
    </row>
    <row r="15" spans="2:30" s="22" customFormat="1" ht="18" customHeight="1" x14ac:dyDescent="0.4">
      <c r="B15" s="26"/>
      <c r="C15" s="12"/>
      <c r="D15" s="14"/>
      <c r="E15" s="12"/>
      <c r="F15" s="34"/>
      <c r="G15" s="7"/>
      <c r="H15" s="20">
        <f>F14-H13</f>
        <v>7778.9599999999919</v>
      </c>
      <c r="I15" s="7" t="s">
        <v>12</v>
      </c>
      <c r="J15" s="20">
        <f>H15+H16</f>
        <v>9938.9599999999919</v>
      </c>
      <c r="L15" s="79"/>
      <c r="M15" s="65"/>
      <c r="N15" s="67"/>
      <c r="O15" s="65"/>
      <c r="P15" s="83"/>
      <c r="Q15" s="61"/>
      <c r="R15" s="73">
        <f>P14-R13</f>
        <v>9125.4449999999943</v>
      </c>
      <c r="S15" s="61" t="s">
        <v>12</v>
      </c>
      <c r="T15" s="73">
        <f>R15+R16</f>
        <v>11285.444999999994</v>
      </c>
      <c r="V15" s="79"/>
      <c r="W15" s="65"/>
      <c r="X15" s="67"/>
      <c r="Y15" s="65"/>
      <c r="Z15" s="83"/>
      <c r="AA15" s="61"/>
      <c r="AB15" s="73">
        <f>Z14-AB13</f>
        <v>14940.8</v>
      </c>
      <c r="AC15" s="61" t="s">
        <v>12</v>
      </c>
      <c r="AD15" s="73">
        <f>AB15+AB16</f>
        <v>17100.8</v>
      </c>
    </row>
    <row r="16" spans="2:30" s="22" customFormat="1" x14ac:dyDescent="0.4">
      <c r="B16" s="5"/>
      <c r="C16" s="5"/>
      <c r="D16" s="5"/>
      <c r="E16" s="5"/>
      <c r="F16" s="5"/>
      <c r="G16" s="28" t="s">
        <v>11</v>
      </c>
      <c r="H16" s="30">
        <v>2160</v>
      </c>
      <c r="I16" s="12"/>
      <c r="J16" s="31"/>
      <c r="L16" s="59"/>
      <c r="M16" s="59"/>
      <c r="N16" s="59"/>
      <c r="O16" s="59"/>
      <c r="P16" s="59"/>
      <c r="Q16" s="81" t="s">
        <v>11</v>
      </c>
      <c r="R16" s="84">
        <v>2160</v>
      </c>
      <c r="S16" s="65"/>
      <c r="T16" s="85"/>
      <c r="V16" s="59"/>
      <c r="W16" s="59"/>
      <c r="X16" s="59"/>
      <c r="Y16" s="59"/>
      <c r="Z16" s="59"/>
      <c r="AA16" s="81" t="s">
        <v>11</v>
      </c>
      <c r="AB16" s="84">
        <v>2160</v>
      </c>
      <c r="AC16" s="65"/>
      <c r="AD16" s="85"/>
    </row>
    <row r="17" spans="2:30" s="22" customFormat="1" x14ac:dyDescent="0.4">
      <c r="B17" s="35" t="s">
        <v>18</v>
      </c>
      <c r="C17" s="35"/>
      <c r="D17" s="35">
        <v>100000</v>
      </c>
      <c r="E17" s="35"/>
      <c r="F17" s="35"/>
      <c r="G17" s="36"/>
      <c r="H17" s="8"/>
      <c r="I17" s="8"/>
      <c r="J17" s="8"/>
      <c r="L17" s="35" t="s">
        <v>18</v>
      </c>
      <c r="M17" s="35"/>
      <c r="N17" s="35">
        <v>100000</v>
      </c>
      <c r="O17" s="35"/>
      <c r="P17" s="35"/>
      <c r="Q17" s="36"/>
      <c r="V17" s="35" t="s">
        <v>18</v>
      </c>
      <c r="W17" s="35"/>
      <c r="X17" s="35">
        <v>100000</v>
      </c>
      <c r="Y17" s="35"/>
      <c r="Z17" s="35"/>
      <c r="AA17" s="36"/>
    </row>
    <row r="18" spans="2:30" s="22" customFormat="1" x14ac:dyDescent="0.4">
      <c r="B18" s="35" t="s">
        <v>19</v>
      </c>
      <c r="C18" s="35"/>
      <c r="D18" s="37">
        <f>ROUND(+D17/J15,1)</f>
        <v>10.1</v>
      </c>
      <c r="E18" s="35" t="s">
        <v>20</v>
      </c>
      <c r="F18" s="35"/>
      <c r="G18" s="36"/>
      <c r="H18" s="8"/>
      <c r="I18" s="8"/>
      <c r="J18" s="8"/>
      <c r="L18" s="39" t="s">
        <v>19</v>
      </c>
      <c r="M18" s="39"/>
      <c r="N18" s="51">
        <f>+N17/T15</f>
        <v>8.8609709231669687</v>
      </c>
      <c r="O18" s="40">
        <f>IF(N18-$D$18&lt;0,-(N18-$D$18),(N18-$D$18))</f>
        <v>1.239029076833031</v>
      </c>
      <c r="P18" s="41" t="str">
        <f>IF(N18-$D$18&lt;0,"年短縮","年延長")</f>
        <v>年短縮</v>
      </c>
      <c r="Q18" s="39"/>
      <c r="V18" s="39" t="s">
        <v>19</v>
      </c>
      <c r="W18" s="39"/>
      <c r="X18" s="51">
        <f>+X17/AD15</f>
        <v>5.8476796407185629</v>
      </c>
      <c r="Y18" s="40">
        <f>IF(X18-$D$18&lt;0,-(X18-$D$18),(X18-$D$18))</f>
        <v>4.2523203592814367</v>
      </c>
      <c r="Z18" s="41" t="str">
        <f>IF(X18-$D$18&lt;0,"年短縮","年延長")</f>
        <v>年短縮</v>
      </c>
      <c r="AA18" s="39"/>
    </row>
    <row r="19" spans="2:30" s="22" customFormat="1" x14ac:dyDescent="0.4">
      <c r="B19" s="42" t="s">
        <v>9</v>
      </c>
      <c r="C19" s="42"/>
      <c r="D19" s="43">
        <f>+F14</f>
        <v>11112.799999999988</v>
      </c>
      <c r="E19" s="44"/>
      <c r="F19" s="45"/>
      <c r="G19" s="46"/>
      <c r="H19" s="8"/>
      <c r="I19" s="8"/>
      <c r="J19" s="8"/>
      <c r="L19" s="42" t="s">
        <v>9</v>
      </c>
      <c r="M19" s="42"/>
      <c r="N19" s="43">
        <f>+P14</f>
        <v>13036.349999999991</v>
      </c>
      <c r="O19" s="44">
        <f>IF(P14-$F$14&gt;0,(P14-$F$14),-(P14-$F$14))</f>
        <v>1923.5500000000029</v>
      </c>
      <c r="P19" s="45" t="str">
        <f>IF(P14-$F$14&gt;0,"増加","減少")</f>
        <v>増加</v>
      </c>
      <c r="Q19" s="46">
        <f>+O19/$F$14</f>
        <v>0.17309318983514549</v>
      </c>
      <c r="V19" s="42" t="s">
        <v>9</v>
      </c>
      <c r="W19" s="42"/>
      <c r="X19" s="43">
        <f>+Z14</f>
        <v>21344</v>
      </c>
      <c r="Y19" s="44">
        <f>IF(Z14-$F$14&gt;0,(Z14-$F$14),-(Z14-$F$14))</f>
        <v>10231.200000000012</v>
      </c>
      <c r="Z19" s="45" t="str">
        <f>IF(Z14-$F$14&gt;0,"増加","減少")</f>
        <v>増加</v>
      </c>
      <c r="AA19" s="46">
        <f>+Y19/$F$14</f>
        <v>0.92066805845511679</v>
      </c>
    </row>
    <row r="20" spans="2:30" s="22" customFormat="1" x14ac:dyDescent="0.4">
      <c r="B20" s="42" t="s">
        <v>12</v>
      </c>
      <c r="C20" s="42"/>
      <c r="D20" s="43">
        <f>+J15</f>
        <v>9938.9599999999919</v>
      </c>
      <c r="E20" s="44"/>
      <c r="F20" s="44"/>
      <c r="G20" s="46"/>
      <c r="H20" s="8"/>
      <c r="I20" s="8"/>
      <c r="J20" s="8"/>
      <c r="L20" s="47" t="s">
        <v>12</v>
      </c>
      <c r="M20" s="47"/>
      <c r="N20" s="48">
        <f>+T15</f>
        <v>11285.444999999994</v>
      </c>
      <c r="O20" s="44">
        <f>IF(T15-$J$15&gt;0,(T15-$J$15),-(T15-$J$15))</f>
        <v>1346.4850000000024</v>
      </c>
      <c r="P20" s="49" t="str">
        <f>IF((T15-$J$15)&gt;0,"増加","減少")</f>
        <v>増加</v>
      </c>
      <c r="Q20" s="50">
        <f>+O20/$J$15</f>
        <v>0.13547544209857001</v>
      </c>
      <c r="V20" s="47" t="s">
        <v>12</v>
      </c>
      <c r="W20" s="47"/>
      <c r="X20" s="48">
        <f>+AD15</f>
        <v>17100.8</v>
      </c>
      <c r="Y20" s="44">
        <f>IF(AD15-$J$15&gt;0,(AD15-$J$15),-(AD15-$J$15))</f>
        <v>7161.8400000000074</v>
      </c>
      <c r="Z20" s="49" t="str">
        <f>IF((AD15-$J$15)&gt;0,"増加","減少")</f>
        <v>増加</v>
      </c>
      <c r="AA20" s="50">
        <f>+Y20/$J$15</f>
        <v>0.72058243518436671</v>
      </c>
    </row>
    <row r="21" spans="2:30" s="22" customFormat="1" x14ac:dyDescent="0.4">
      <c r="B21" s="42" t="s">
        <v>27</v>
      </c>
      <c r="C21" s="45"/>
      <c r="D21" s="43">
        <f>+F9</f>
        <v>73467.200000000012</v>
      </c>
      <c r="E21" s="45"/>
      <c r="F21" s="45"/>
      <c r="G21" s="45"/>
      <c r="L21" s="42" t="s">
        <v>27</v>
      </c>
      <c r="M21" s="45"/>
      <c r="N21" s="43">
        <f>+P9</f>
        <v>74098.650000000009</v>
      </c>
      <c r="O21" s="44">
        <f>IF(P9-$F$9&gt;0,(P9-$F$9),-(P9-$F$9))</f>
        <v>631.44999999999709</v>
      </c>
      <c r="P21" s="44" t="str">
        <f>IF((P9-$F$9)&gt;0,"増加","減少")</f>
        <v>増加</v>
      </c>
      <c r="Q21" s="46">
        <f>+O21/$F$9</f>
        <v>8.594992050874363E-3</v>
      </c>
      <c r="V21" s="42" t="s">
        <v>27</v>
      </c>
      <c r="W21" s="45"/>
      <c r="X21" s="43">
        <f>+Z9</f>
        <v>80256</v>
      </c>
      <c r="Y21" s="44">
        <f>IF(Z9-$F$9&gt;0,(Z9-$F$9),-(Z9-$F$9))</f>
        <v>6788.7999999999884</v>
      </c>
      <c r="Z21" s="44" t="str">
        <f>IF((Z9-$F$9)&gt;0,"増加","減少")</f>
        <v>増加</v>
      </c>
      <c r="AA21" s="46">
        <f>+Y21/$F$9</f>
        <v>9.2405862752357348E-2</v>
      </c>
    </row>
    <row r="22" spans="2:30" s="22" customFormat="1" x14ac:dyDescent="0.4">
      <c r="B22" s="38" t="s">
        <v>21</v>
      </c>
      <c r="C22" s="22" t="s">
        <v>22</v>
      </c>
      <c r="L22" s="38" t="s">
        <v>21</v>
      </c>
      <c r="M22" s="22" t="s">
        <v>22</v>
      </c>
      <c r="V22" s="38" t="s">
        <v>21</v>
      </c>
      <c r="W22" s="22" t="s">
        <v>22</v>
      </c>
    </row>
    <row r="23" spans="2:30" s="22" customFormat="1" x14ac:dyDescent="0.4">
      <c r="B23" s="38" t="s">
        <v>23</v>
      </c>
      <c r="C23" s="22" t="s">
        <v>24</v>
      </c>
      <c r="L23" s="38" t="s">
        <v>23</v>
      </c>
      <c r="M23" s="22" t="s">
        <v>24</v>
      </c>
      <c r="V23" s="38" t="s">
        <v>23</v>
      </c>
      <c r="W23" s="22" t="s">
        <v>24</v>
      </c>
    </row>
    <row r="24" spans="2:30" ht="57.75" customHeight="1" x14ac:dyDescent="0.4"/>
    <row r="25" spans="2:30" x14ac:dyDescent="0.4">
      <c r="B25" t="s">
        <v>13</v>
      </c>
      <c r="L25" t="s">
        <v>14</v>
      </c>
      <c r="V25" t="s">
        <v>15</v>
      </c>
    </row>
    <row r="26" spans="2:30" x14ac:dyDescent="0.15">
      <c r="B26" s="1"/>
      <c r="C26" s="2"/>
      <c r="D26" s="3"/>
      <c r="E26" s="3"/>
      <c r="F26" s="4"/>
      <c r="G26" s="5"/>
      <c r="H26" s="5"/>
      <c r="I26" s="5"/>
      <c r="J26" s="5"/>
      <c r="L26" s="1"/>
      <c r="M26" s="2"/>
      <c r="N26" s="3"/>
      <c r="O26" s="3"/>
      <c r="P26" s="4"/>
      <c r="Q26" s="5"/>
      <c r="R26" s="5"/>
      <c r="S26" s="5"/>
      <c r="T26" s="5"/>
      <c r="V26" s="1"/>
      <c r="W26" s="2"/>
      <c r="X26" s="3"/>
      <c r="Y26" s="3"/>
      <c r="Z26" s="4"/>
      <c r="AA26" s="5"/>
      <c r="AB26" s="5"/>
      <c r="AC26" s="5"/>
      <c r="AD26" s="5"/>
    </row>
    <row r="27" spans="2:30" x14ac:dyDescent="0.15">
      <c r="B27" s="6"/>
      <c r="C27" s="7"/>
      <c r="D27" s="8" t="s">
        <v>0</v>
      </c>
      <c r="E27" s="9">
        <f>B29-D33</f>
        <v>36500</v>
      </c>
      <c r="F27" s="10"/>
      <c r="G27" s="5"/>
      <c r="H27" s="5"/>
      <c r="I27" s="5"/>
      <c r="J27" s="5"/>
      <c r="L27" s="6"/>
      <c r="M27" s="7"/>
      <c r="N27" s="8" t="s">
        <v>0</v>
      </c>
      <c r="O27" s="9">
        <f>L29-N33</f>
        <v>37960</v>
      </c>
      <c r="P27" s="10"/>
      <c r="Q27" s="5"/>
      <c r="R27" s="5"/>
      <c r="S27" s="5"/>
      <c r="T27" s="5"/>
      <c r="V27" s="6"/>
      <c r="W27" s="7"/>
      <c r="X27" s="8" t="s">
        <v>0</v>
      </c>
      <c r="Y27" s="9">
        <f>V29-X33</f>
        <v>38339.600000000006</v>
      </c>
      <c r="Z27" s="10"/>
      <c r="AA27" s="5"/>
      <c r="AB27" s="5"/>
      <c r="AC27" s="5"/>
      <c r="AD27" s="5"/>
    </row>
    <row r="28" spans="2:30" x14ac:dyDescent="0.15">
      <c r="B28" s="11" t="s">
        <v>1</v>
      </c>
      <c r="C28" s="7"/>
      <c r="D28" s="8"/>
      <c r="E28" s="8"/>
      <c r="F28" s="10"/>
      <c r="G28" s="5"/>
      <c r="H28" s="5"/>
      <c r="I28" s="5"/>
      <c r="J28" s="5"/>
      <c r="L28" s="11" t="s">
        <v>1</v>
      </c>
      <c r="M28" s="7"/>
      <c r="N28" s="8"/>
      <c r="O28" s="8"/>
      <c r="P28" s="10"/>
      <c r="Q28" s="5"/>
      <c r="R28" s="5"/>
      <c r="S28" s="5"/>
      <c r="T28" s="5"/>
      <c r="V28" s="11" t="s">
        <v>1</v>
      </c>
      <c r="W28" s="7"/>
      <c r="X28" s="8"/>
      <c r="Y28" s="8"/>
      <c r="Z28" s="10"/>
      <c r="AA28" s="5"/>
      <c r="AB28" s="5"/>
      <c r="AC28" s="5"/>
      <c r="AD28" s="5"/>
    </row>
    <row r="29" spans="2:30" x14ac:dyDescent="0.15">
      <c r="B29" s="11">
        <v>146000</v>
      </c>
      <c r="C29" s="12"/>
      <c r="D29" s="13"/>
      <c r="E29" s="13"/>
      <c r="F29" s="14"/>
      <c r="G29" s="5"/>
      <c r="H29" s="5"/>
      <c r="I29" s="5"/>
      <c r="J29" s="5"/>
      <c r="L29" s="11">
        <v>146000</v>
      </c>
      <c r="M29" s="12"/>
      <c r="N29" s="13"/>
      <c r="O29" s="13"/>
      <c r="P29" s="14"/>
      <c r="Q29" s="5"/>
      <c r="R29" s="5"/>
      <c r="S29" s="5"/>
      <c r="T29" s="5"/>
      <c r="V29" s="11">
        <v>147460</v>
      </c>
      <c r="W29" s="12"/>
      <c r="X29" s="13"/>
      <c r="Y29" s="13"/>
      <c r="Z29" s="14"/>
      <c r="AA29" s="5"/>
      <c r="AB29" s="5"/>
      <c r="AC29" s="5"/>
      <c r="AD29" s="5"/>
    </row>
    <row r="30" spans="2:30" x14ac:dyDescent="0.15">
      <c r="B30" s="6"/>
      <c r="C30" s="2"/>
      <c r="D30" s="15" t="s">
        <v>2</v>
      </c>
      <c r="E30" s="16">
        <v>0.68</v>
      </c>
      <c r="F30" s="1"/>
      <c r="G30" s="5"/>
      <c r="H30" s="5"/>
      <c r="I30" s="5"/>
      <c r="J30" s="5"/>
      <c r="L30" s="6"/>
      <c r="M30" s="2"/>
      <c r="N30" s="15" t="s">
        <v>2</v>
      </c>
      <c r="O30" s="16">
        <v>0.67</v>
      </c>
      <c r="P30" s="1"/>
      <c r="Q30" s="5"/>
      <c r="R30" s="5"/>
      <c r="S30" s="5"/>
      <c r="T30" s="5"/>
      <c r="V30" s="6"/>
      <c r="W30" s="2"/>
      <c r="X30" s="15" t="s">
        <v>2</v>
      </c>
      <c r="Y30" s="16">
        <v>0.68</v>
      </c>
      <c r="Z30" s="1"/>
      <c r="AA30" s="5"/>
      <c r="AB30" s="5"/>
      <c r="AC30" s="5"/>
      <c r="AD30" s="5"/>
    </row>
    <row r="31" spans="2:30" x14ac:dyDescent="0.15">
      <c r="B31" s="6"/>
      <c r="C31" s="7"/>
      <c r="D31" s="17"/>
      <c r="E31" s="18"/>
      <c r="F31" s="6" t="s">
        <v>3</v>
      </c>
      <c r="G31" s="5"/>
      <c r="H31" s="5"/>
      <c r="I31" s="5"/>
      <c r="J31" s="5"/>
      <c r="L31" s="6"/>
      <c r="M31" s="7"/>
      <c r="N31" s="17"/>
      <c r="O31" s="18"/>
      <c r="P31" s="6" t="s">
        <v>3</v>
      </c>
      <c r="Q31" s="5"/>
      <c r="R31" s="5"/>
      <c r="S31" s="5"/>
      <c r="T31" s="5"/>
      <c r="V31" s="6"/>
      <c r="W31" s="7"/>
      <c r="X31" s="17"/>
      <c r="Y31" s="18"/>
      <c r="Z31" s="6" t="s">
        <v>3</v>
      </c>
      <c r="AA31" s="5"/>
      <c r="AB31" s="5"/>
      <c r="AC31" s="5"/>
      <c r="AD31" s="5"/>
    </row>
    <row r="32" spans="2:30" x14ac:dyDescent="0.15">
      <c r="B32" s="6"/>
      <c r="C32" s="7"/>
      <c r="D32" s="10"/>
      <c r="E32" s="6" t="s">
        <v>4</v>
      </c>
      <c r="F32" s="33">
        <f>D33*E30</f>
        <v>74460</v>
      </c>
      <c r="G32" s="5"/>
      <c r="H32" s="5"/>
      <c r="I32" s="5"/>
      <c r="J32" s="5"/>
      <c r="L32" s="6"/>
      <c r="M32" s="7"/>
      <c r="N32" s="10"/>
      <c r="O32" s="6" t="s">
        <v>4</v>
      </c>
      <c r="P32" s="33">
        <f>N33*O30</f>
        <v>72386.8</v>
      </c>
      <c r="Q32" s="5"/>
      <c r="R32" s="5"/>
      <c r="S32" s="5"/>
      <c r="T32" s="5"/>
      <c r="V32" s="6"/>
      <c r="W32" s="7"/>
      <c r="X32" s="10"/>
      <c r="Y32" s="6" t="s">
        <v>4</v>
      </c>
      <c r="Z32" s="33">
        <f>X33*Y30</f>
        <v>74201.872000000003</v>
      </c>
      <c r="AA32" s="5"/>
      <c r="AB32" s="5"/>
      <c r="AC32" s="5"/>
      <c r="AD32" s="5"/>
    </row>
    <row r="33" spans="2:30" x14ac:dyDescent="0.15">
      <c r="B33" s="6"/>
      <c r="C33" s="7" t="s">
        <v>5</v>
      </c>
      <c r="D33" s="20">
        <f>B29*C35</f>
        <v>109500</v>
      </c>
      <c r="E33" s="19">
        <f>F32+F35</f>
        <v>97920</v>
      </c>
      <c r="F33" s="21"/>
      <c r="G33" s="5"/>
      <c r="H33" s="5"/>
      <c r="I33" s="5"/>
      <c r="J33" s="5"/>
      <c r="L33" s="6"/>
      <c r="M33" s="7" t="s">
        <v>5</v>
      </c>
      <c r="N33" s="20">
        <f>L29*M35</f>
        <v>108040</v>
      </c>
      <c r="O33" s="19">
        <f>P32+P35</f>
        <v>95846.8</v>
      </c>
      <c r="P33" s="21"/>
      <c r="Q33" s="5"/>
      <c r="R33" s="5"/>
      <c r="S33" s="5"/>
      <c r="T33" s="5"/>
      <c r="V33" s="6"/>
      <c r="W33" s="7" t="s">
        <v>5</v>
      </c>
      <c r="X33" s="20">
        <f>V29*W35</f>
        <v>109120.4</v>
      </c>
      <c r="Y33" s="19">
        <f>Z32+Z35</f>
        <v>97661.872000000003</v>
      </c>
      <c r="Z33" s="21"/>
      <c r="AA33" s="5"/>
      <c r="AB33" s="5"/>
      <c r="AC33" s="5"/>
      <c r="AD33" s="5"/>
    </row>
    <row r="34" spans="2:30" x14ac:dyDescent="0.4">
      <c r="B34" s="6"/>
      <c r="C34" s="7"/>
      <c r="D34" s="10"/>
      <c r="E34" s="22"/>
      <c r="F34" s="23" t="s">
        <v>6</v>
      </c>
      <c r="G34" s="5"/>
      <c r="H34" s="5"/>
      <c r="I34" s="5"/>
      <c r="J34" s="5"/>
      <c r="L34" s="6"/>
      <c r="M34" s="7"/>
      <c r="N34" s="10"/>
      <c r="O34" s="22"/>
      <c r="P34" s="23" t="s">
        <v>6</v>
      </c>
      <c r="Q34" s="5"/>
      <c r="R34" s="5"/>
      <c r="S34" s="5"/>
      <c r="T34" s="5"/>
      <c r="V34" s="6"/>
      <c r="W34" s="7"/>
      <c r="X34" s="10"/>
      <c r="Y34" s="22"/>
      <c r="Z34" s="23" t="s">
        <v>6</v>
      </c>
      <c r="AA34" s="5"/>
      <c r="AB34" s="5"/>
      <c r="AC34" s="5"/>
      <c r="AD34" s="5"/>
    </row>
    <row r="35" spans="2:30" x14ac:dyDescent="0.15">
      <c r="B35" s="24" t="s">
        <v>7</v>
      </c>
      <c r="C35" s="25">
        <v>0.75</v>
      </c>
      <c r="D35" s="10"/>
      <c r="E35" s="26"/>
      <c r="F35" s="27">
        <v>23460</v>
      </c>
      <c r="G35" s="5"/>
      <c r="H35" s="5"/>
      <c r="I35" s="5"/>
      <c r="J35" s="5"/>
      <c r="L35" s="24" t="s">
        <v>7</v>
      </c>
      <c r="M35" s="25">
        <v>0.74</v>
      </c>
      <c r="N35" s="10"/>
      <c r="O35" s="26"/>
      <c r="P35" s="27">
        <v>23460</v>
      </c>
      <c r="Q35" s="5"/>
      <c r="R35" s="5"/>
      <c r="S35" s="5"/>
      <c r="T35" s="5"/>
      <c r="V35" s="24" t="s">
        <v>7</v>
      </c>
      <c r="W35" s="25">
        <v>0.74</v>
      </c>
      <c r="X35" s="10"/>
      <c r="Y35" s="26"/>
      <c r="Z35" s="27">
        <v>23460</v>
      </c>
      <c r="AA35" s="5"/>
      <c r="AB35" s="5"/>
      <c r="AC35" s="5"/>
      <c r="AD35" s="5"/>
    </row>
    <row r="36" spans="2:30" x14ac:dyDescent="0.15">
      <c r="B36" s="6"/>
      <c r="C36" s="7"/>
      <c r="D36" s="10"/>
      <c r="E36" s="2"/>
      <c r="F36" s="4"/>
      <c r="G36" s="28" t="s">
        <v>8</v>
      </c>
      <c r="H36" s="29">
        <f>F37*0.3</f>
        <v>3474</v>
      </c>
      <c r="I36" s="5"/>
      <c r="J36" s="5"/>
      <c r="L36" s="6"/>
      <c r="M36" s="7"/>
      <c r="N36" s="10"/>
      <c r="O36" s="2"/>
      <c r="P36" s="4"/>
      <c r="Q36" s="28" t="s">
        <v>8</v>
      </c>
      <c r="R36" s="29">
        <f>P37*0.3</f>
        <v>3657.9599999999991</v>
      </c>
      <c r="S36" s="5"/>
      <c r="T36" s="5"/>
      <c r="V36" s="6"/>
      <c r="W36" s="7"/>
      <c r="X36" s="10"/>
      <c r="Y36" s="2"/>
      <c r="Z36" s="4"/>
      <c r="AA36" s="28" t="s">
        <v>8</v>
      </c>
      <c r="AB36" s="29">
        <f>Z37*0.3</f>
        <v>3437.5583999999972</v>
      </c>
      <c r="AC36" s="5"/>
      <c r="AD36" s="5"/>
    </row>
    <row r="37" spans="2:30" x14ac:dyDescent="0.15">
      <c r="B37" s="6"/>
      <c r="C37" s="7"/>
      <c r="D37" s="10"/>
      <c r="E37" s="7" t="s">
        <v>9</v>
      </c>
      <c r="F37" s="20">
        <f>D33-E33</f>
        <v>11580</v>
      </c>
      <c r="G37" s="2" t="s">
        <v>10</v>
      </c>
      <c r="H37" s="4"/>
      <c r="I37" s="2"/>
      <c r="J37" s="4"/>
      <c r="L37" s="6"/>
      <c r="M37" s="7"/>
      <c r="N37" s="10"/>
      <c r="O37" s="7" t="s">
        <v>9</v>
      </c>
      <c r="P37" s="20">
        <f>N33-O33</f>
        <v>12193.199999999997</v>
      </c>
      <c r="Q37" s="2" t="s">
        <v>10</v>
      </c>
      <c r="R37" s="4"/>
      <c r="S37" s="2"/>
      <c r="T37" s="4"/>
      <c r="V37" s="6"/>
      <c r="W37" s="7"/>
      <c r="X37" s="10"/>
      <c r="Y37" s="7" t="s">
        <v>9</v>
      </c>
      <c r="Z37" s="20">
        <f>X33-Y33</f>
        <v>11458.527999999991</v>
      </c>
      <c r="AA37" s="2" t="s">
        <v>10</v>
      </c>
      <c r="AB37" s="4"/>
      <c r="AC37" s="2"/>
      <c r="AD37" s="4"/>
    </row>
    <row r="38" spans="2:30" x14ac:dyDescent="0.4">
      <c r="B38" s="26"/>
      <c r="C38" s="12"/>
      <c r="D38" s="14"/>
      <c r="E38" s="12"/>
      <c r="F38" s="34"/>
      <c r="G38" s="7"/>
      <c r="H38" s="20">
        <f>F37-H36</f>
        <v>8106</v>
      </c>
      <c r="I38" s="7" t="s">
        <v>12</v>
      </c>
      <c r="J38" s="20">
        <f>H38+H39</f>
        <v>10266</v>
      </c>
      <c r="L38" s="26"/>
      <c r="M38" s="12"/>
      <c r="N38" s="14"/>
      <c r="O38" s="12"/>
      <c r="P38" s="34"/>
      <c r="Q38" s="7"/>
      <c r="R38" s="20">
        <f>P37-R36</f>
        <v>8535.239999999998</v>
      </c>
      <c r="S38" s="7" t="s">
        <v>12</v>
      </c>
      <c r="T38" s="20">
        <f>R38+R39</f>
        <v>10695.239999999998</v>
      </c>
      <c r="V38" s="26"/>
      <c r="W38" s="12"/>
      <c r="X38" s="14"/>
      <c r="Y38" s="12"/>
      <c r="Z38" s="34"/>
      <c r="AA38" s="7"/>
      <c r="AB38" s="20">
        <f>Z37-AB36</f>
        <v>8020.969599999994</v>
      </c>
      <c r="AC38" s="7" t="s">
        <v>12</v>
      </c>
      <c r="AD38" s="20">
        <f>AB38+AB39</f>
        <v>10180.969599999993</v>
      </c>
    </row>
    <row r="39" spans="2:30" x14ac:dyDescent="0.15">
      <c r="B39" s="5"/>
      <c r="C39" s="5"/>
      <c r="D39" s="5"/>
      <c r="E39" s="5"/>
      <c r="F39" s="5"/>
      <c r="G39" s="28" t="s">
        <v>11</v>
      </c>
      <c r="H39" s="30">
        <v>2160</v>
      </c>
      <c r="I39" s="12"/>
      <c r="J39" s="31"/>
      <c r="L39" s="5"/>
      <c r="M39" s="5"/>
      <c r="N39" s="5"/>
      <c r="O39" s="5"/>
      <c r="P39" s="5"/>
      <c r="Q39" s="28" t="s">
        <v>11</v>
      </c>
      <c r="R39" s="30">
        <v>2160</v>
      </c>
      <c r="S39" s="12"/>
      <c r="T39" s="31"/>
      <c r="V39" s="5"/>
      <c r="W39" s="5"/>
      <c r="X39" s="5"/>
      <c r="Y39" s="5"/>
      <c r="Z39" s="5"/>
      <c r="AA39" s="28" t="s">
        <v>11</v>
      </c>
      <c r="AB39" s="30">
        <v>2160</v>
      </c>
      <c r="AC39" s="12"/>
      <c r="AD39" s="31"/>
    </row>
    <row r="40" spans="2:30" s="22" customFormat="1" x14ac:dyDescent="0.4">
      <c r="B40" s="35" t="s">
        <v>18</v>
      </c>
      <c r="C40" s="35"/>
      <c r="D40" s="35">
        <v>100000</v>
      </c>
      <c r="E40" s="35"/>
      <c r="F40" s="35"/>
      <c r="G40" s="36"/>
      <c r="H40" s="8"/>
      <c r="I40" s="8"/>
      <c r="J40" s="8"/>
      <c r="L40" s="35" t="s">
        <v>18</v>
      </c>
      <c r="M40" s="35"/>
      <c r="N40" s="35">
        <v>100000</v>
      </c>
      <c r="O40" s="35"/>
      <c r="P40" s="35"/>
      <c r="Q40" s="36"/>
      <c r="V40" s="35" t="s">
        <v>18</v>
      </c>
      <c r="W40" s="35"/>
      <c r="X40" s="35">
        <v>100000</v>
      </c>
      <c r="Y40" s="35"/>
      <c r="Z40" s="35"/>
      <c r="AA40" s="36"/>
    </row>
    <row r="41" spans="2:30" s="22" customFormat="1" x14ac:dyDescent="0.4">
      <c r="B41" s="39" t="s">
        <v>19</v>
      </c>
      <c r="C41" s="39"/>
      <c r="D41" s="51">
        <f>+D40/J38</f>
        <v>9.7408922657315404</v>
      </c>
      <c r="E41" s="40">
        <f>IF(D41-$D$18&lt;0,-(D41-$D$18),(D41-$D$18))</f>
        <v>0.35910773426845921</v>
      </c>
      <c r="F41" s="41" t="str">
        <f>IF(D41-$D$18&lt;0,"年短縮","年延長")</f>
        <v>年短縮</v>
      </c>
      <c r="G41" s="39"/>
      <c r="H41" s="8"/>
      <c r="I41" s="8"/>
      <c r="J41" s="8"/>
      <c r="L41" s="39" t="s">
        <v>19</v>
      </c>
      <c r="M41" s="39"/>
      <c r="N41" s="51">
        <f>+N40/T38</f>
        <v>9.3499538112281737</v>
      </c>
      <c r="O41" s="40">
        <f>IF(N41-$D$18&lt;0,-(N41-$D$18),(N41-$D$18))</f>
        <v>0.75004618877182594</v>
      </c>
      <c r="P41" s="41" t="str">
        <f>IF(N41-$D$18&lt;0,"年短縮","年延長")</f>
        <v>年短縮</v>
      </c>
      <c r="Q41" s="39"/>
      <c r="V41" s="39" t="s">
        <v>19</v>
      </c>
      <c r="W41" s="39"/>
      <c r="X41" s="51">
        <f>+X40/AD38</f>
        <v>9.8222471855725875</v>
      </c>
      <c r="Y41" s="40">
        <f>IF(X41-$D$18&lt;0,-(X41-$D$18),(X41-$D$18))</f>
        <v>0.27775281442741218</v>
      </c>
      <c r="Z41" s="41" t="str">
        <f>IF(X41-$D$18&lt;0,"年短縮","年延長")</f>
        <v>年短縮</v>
      </c>
      <c r="AA41" s="39"/>
    </row>
    <row r="42" spans="2:30" s="22" customFormat="1" x14ac:dyDescent="0.4">
      <c r="B42" s="42" t="s">
        <v>9</v>
      </c>
      <c r="C42" s="42"/>
      <c r="D42" s="43">
        <f>+F37</f>
        <v>11580</v>
      </c>
      <c r="E42" s="44">
        <f>IF(F37-$F$14&gt;0,(F37-$F$14),-(F37-$F$14))</f>
        <v>467.20000000001164</v>
      </c>
      <c r="F42" s="45" t="str">
        <f>IF(F37-$F$14&gt;0,"増加","減少")</f>
        <v>増加</v>
      </c>
      <c r="G42" s="46">
        <f>+E42/$F$14</f>
        <v>4.2041609675330445E-2</v>
      </c>
      <c r="H42" s="8"/>
      <c r="I42" s="8"/>
      <c r="J42" s="8"/>
      <c r="L42" s="42" t="s">
        <v>9</v>
      </c>
      <c r="M42" s="42"/>
      <c r="N42" s="43">
        <f>+P37</f>
        <v>12193.199999999997</v>
      </c>
      <c r="O42" s="44">
        <f>IF(P37-$F$14&gt;0,(P37-$F$14),-(P37-$F$14))</f>
        <v>1080.4000000000087</v>
      </c>
      <c r="P42" s="45" t="str">
        <f>IF(P37-$F$14&gt;0,"増加","減少")</f>
        <v>増加</v>
      </c>
      <c r="Q42" s="46">
        <f>+O42/$F$14</f>
        <v>9.7221222374200014E-2</v>
      </c>
      <c r="V42" s="42" t="s">
        <v>9</v>
      </c>
      <c r="W42" s="42"/>
      <c r="X42" s="43">
        <f>+Z37</f>
        <v>11458.527999999991</v>
      </c>
      <c r="Y42" s="44">
        <f>IF(Z37-$F$14&gt;0,(Z37-$F$14),-(Z37-$F$14))</f>
        <v>345.72800000000279</v>
      </c>
      <c r="Z42" s="45" t="str">
        <f>IF(Z37-$F$14&gt;0,"増加","減少")</f>
        <v>増加</v>
      </c>
      <c r="AA42" s="46">
        <f>+Y42/$F$14</f>
        <v>3.1110791159744001E-2</v>
      </c>
    </row>
    <row r="43" spans="2:30" s="22" customFormat="1" x14ac:dyDescent="0.4">
      <c r="B43" s="42" t="s">
        <v>12</v>
      </c>
      <c r="C43" s="42"/>
      <c r="D43" s="43">
        <f>+J38</f>
        <v>10266</v>
      </c>
      <c r="E43" s="44">
        <f>IF(J38-$J$15&gt;0,(J38-$J$15),-(J38-$J$15))</f>
        <v>327.04000000000815</v>
      </c>
      <c r="F43" s="44" t="str">
        <f>IF((J38-$J$15)&gt;0,"増加","減少")</f>
        <v>増加</v>
      </c>
      <c r="G43" s="46">
        <f>+E43/$J$15</f>
        <v>3.2904851211797655E-2</v>
      </c>
      <c r="H43" s="8"/>
      <c r="I43" s="8"/>
      <c r="J43" s="8"/>
      <c r="L43" s="47" t="s">
        <v>12</v>
      </c>
      <c r="M43" s="47"/>
      <c r="N43" s="48">
        <f>+T38</f>
        <v>10695.239999999998</v>
      </c>
      <c r="O43" s="44">
        <f>IF(T38-$J$15&gt;0,(T38-$J$15),-(T38-$J$15))</f>
        <v>756.28000000000611</v>
      </c>
      <c r="P43" s="49" t="str">
        <f>IF((T38-$J$15)&gt;0,"増加","減少")</f>
        <v>増加</v>
      </c>
      <c r="Q43" s="50">
        <f>+O43/$J$15</f>
        <v>7.6092468427280791E-2</v>
      </c>
      <c r="V43" s="47" t="s">
        <v>12</v>
      </c>
      <c r="W43" s="47"/>
      <c r="X43" s="48">
        <f>+AD38</f>
        <v>10180.969599999993</v>
      </c>
      <c r="Y43" s="44">
        <f>IF(AD38-$J$15&gt;0,(AD38-$J$15),-(AD38-$J$15))</f>
        <v>242.00960000000123</v>
      </c>
      <c r="Z43" s="49" t="str">
        <f>IF((AD38-$J$15)&gt;0,"増加","減少")</f>
        <v>増加</v>
      </c>
      <c r="AA43" s="50">
        <f>+Y43/$J$15</f>
        <v>2.4349589896729782E-2</v>
      </c>
    </row>
    <row r="44" spans="2:30" s="22" customFormat="1" x14ac:dyDescent="0.4">
      <c r="B44" s="42" t="s">
        <v>27</v>
      </c>
      <c r="C44" s="45"/>
      <c r="D44" s="43">
        <f>+F32</f>
        <v>74460</v>
      </c>
      <c r="E44" s="44">
        <f>IF(F32-$F$9&gt;0,(F32-$F$9),-(F32-$F$9))</f>
        <v>992.79999999998836</v>
      </c>
      <c r="F44" s="44" t="str">
        <f>IF((F32-$F$9)&gt;0,"増加","減少")</f>
        <v>増加</v>
      </c>
      <c r="G44" s="46">
        <f>+E44/$F$9</f>
        <v>1.3513513513513353E-2</v>
      </c>
      <c r="L44" s="42" t="s">
        <v>27</v>
      </c>
      <c r="M44" s="45"/>
      <c r="N44" s="43">
        <f>+P32</f>
        <v>72386.8</v>
      </c>
      <c r="O44" s="44">
        <f>IF(P32-$F$9&gt;0,(P32-$F$9),-(P32-$F$9))</f>
        <v>1080.4000000000087</v>
      </c>
      <c r="P44" s="44" t="str">
        <f>IF((P32-$F$9)&gt;0,"増加","減少")</f>
        <v>減少</v>
      </c>
      <c r="Q44" s="46">
        <f>+O44/$F$9</f>
        <v>1.4705882352941292E-2</v>
      </c>
      <c r="V44" s="42" t="s">
        <v>27</v>
      </c>
      <c r="W44" s="45"/>
      <c r="X44" s="43">
        <f>+Z32</f>
        <v>74201.872000000003</v>
      </c>
      <c r="Y44" s="44">
        <f>IF(Z32-$F$9&gt;0,(Z32-$F$9),-(Z32-$F$9))</f>
        <v>734.67199999999139</v>
      </c>
      <c r="Z44" s="44" t="str">
        <f>IF((Z32-$F$9)&gt;0,"増加","減少")</f>
        <v>増加</v>
      </c>
      <c r="AA44" s="46">
        <f>+Y44/$F$9</f>
        <v>9.9999999999998805E-3</v>
      </c>
    </row>
    <row r="45" spans="2:30" s="22" customFormat="1" x14ac:dyDescent="0.4">
      <c r="B45" s="38" t="s">
        <v>21</v>
      </c>
      <c r="C45" s="22" t="s">
        <v>22</v>
      </c>
      <c r="L45" s="38" t="s">
        <v>21</v>
      </c>
      <c r="M45" s="22" t="s">
        <v>22</v>
      </c>
      <c r="V45" s="38" t="s">
        <v>21</v>
      </c>
      <c r="W45" s="22" t="s">
        <v>22</v>
      </c>
    </row>
    <row r="46" spans="2:30" s="22" customFormat="1" x14ac:dyDescent="0.4">
      <c r="B46" s="38" t="s">
        <v>23</v>
      </c>
      <c r="C46" s="22" t="s">
        <v>24</v>
      </c>
      <c r="L46" s="38" t="s">
        <v>23</v>
      </c>
      <c r="M46" s="22" t="s">
        <v>24</v>
      </c>
      <c r="V46" s="38" t="s">
        <v>23</v>
      </c>
      <c r="W46" s="22" t="s">
        <v>24</v>
      </c>
    </row>
  </sheetData>
  <phoneticPr fontId="2"/>
  <pageMargins left="0.70866141732283472" right="0.70866141732283472" top="0.74803149606299213" bottom="0.74803149606299213" header="0.31496062992125984" footer="0.31496062992125984"/>
  <pageSetup paperSize="8" scale="63" orientation="landscape" r:id="rId1"/>
  <headerFooter>
    <oddHeader>&amp;C&amp;F／&amp;A</oddHeader>
    <oddFooter>&amp;C&amp;P／&amp;N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3500E-EDDF-419F-9534-4F8425501425}">
  <sheetPr>
    <pageSetUpPr fitToPage="1"/>
  </sheetPr>
  <dimension ref="B2:AD46"/>
  <sheetViews>
    <sheetView tabSelected="1" topLeftCell="H6" zoomScaleNormal="100" workbookViewId="0">
      <selection activeCell="Z20" sqref="Z20"/>
    </sheetView>
  </sheetViews>
  <sheetFormatPr defaultRowHeight="18.75" x14ac:dyDescent="0.4"/>
  <cols>
    <col min="1" max="1" width="3.875" customWidth="1"/>
    <col min="3" max="3" width="6.625" customWidth="1"/>
    <col min="4" max="4" width="9.875" bestFit="1" customWidth="1"/>
    <col min="5" max="5" width="7.5" bestFit="1" customWidth="1"/>
    <col min="6" max="6" width="18.75" bestFit="1" customWidth="1"/>
    <col min="7" max="7" width="11.625" bestFit="1" customWidth="1"/>
    <col min="8" max="8" width="6.625" bestFit="1" customWidth="1"/>
    <col min="9" max="9" width="5.625" customWidth="1"/>
    <col min="10" max="10" width="6.625" bestFit="1" customWidth="1"/>
    <col min="13" max="13" width="6.625" customWidth="1"/>
    <col min="14" max="14" width="9.875" bestFit="1" customWidth="1"/>
    <col min="15" max="15" width="7.5" bestFit="1" customWidth="1"/>
    <col min="16" max="16" width="8.5" bestFit="1" customWidth="1"/>
    <col min="17" max="17" width="11.625" bestFit="1" customWidth="1"/>
    <col min="18" max="18" width="6.625" bestFit="1" customWidth="1"/>
    <col min="19" max="19" width="5.625" customWidth="1"/>
    <col min="20" max="20" width="6.625" bestFit="1" customWidth="1"/>
    <col min="22" max="22" width="9.625" bestFit="1" customWidth="1"/>
    <col min="23" max="23" width="6.625" customWidth="1"/>
    <col min="24" max="24" width="9.875" bestFit="1" customWidth="1"/>
    <col min="25" max="26" width="8.5" bestFit="1" customWidth="1"/>
    <col min="27" max="27" width="11.625" bestFit="1" customWidth="1"/>
    <col min="28" max="28" width="6.625" bestFit="1" customWidth="1"/>
    <col min="29" max="29" width="5.625" customWidth="1"/>
    <col min="30" max="30" width="6.625" bestFit="1" customWidth="1"/>
    <col min="31" max="31" width="4.75" customWidth="1"/>
  </cols>
  <sheetData>
    <row r="2" spans="2:30" x14ac:dyDescent="0.4">
      <c r="B2" t="s">
        <v>28</v>
      </c>
      <c r="L2" s="54" t="s">
        <v>16</v>
      </c>
      <c r="M2" s="54"/>
      <c r="N2" s="54"/>
      <c r="O2" s="54"/>
      <c r="P2" s="54"/>
      <c r="Q2" s="54"/>
      <c r="R2" s="54"/>
      <c r="S2" s="54"/>
      <c r="T2" s="54"/>
      <c r="V2" s="54" t="s">
        <v>17</v>
      </c>
      <c r="W2" s="54"/>
      <c r="X2" s="54"/>
      <c r="Y2" s="54"/>
      <c r="Z2" s="54"/>
      <c r="AA2" s="54"/>
      <c r="AB2" s="54"/>
      <c r="AC2" s="54"/>
      <c r="AD2" s="54"/>
    </row>
    <row r="3" spans="2:30" s="22" customFormat="1" x14ac:dyDescent="0.4">
      <c r="B3" s="1"/>
      <c r="C3" s="2"/>
      <c r="D3" s="3"/>
      <c r="E3" s="3"/>
      <c r="F3" s="4"/>
      <c r="G3" s="5"/>
      <c r="H3" s="5"/>
      <c r="I3" s="5"/>
      <c r="J3" s="5"/>
      <c r="L3" s="55"/>
      <c r="M3" s="56"/>
      <c r="N3" s="57"/>
      <c r="O3" s="57"/>
      <c r="P3" s="58"/>
      <c r="Q3" s="59"/>
      <c r="R3" s="59"/>
      <c r="S3" s="59"/>
      <c r="T3" s="59"/>
      <c r="V3" s="55"/>
      <c r="W3" s="56"/>
      <c r="X3" s="57"/>
      <c r="Y3" s="57"/>
      <c r="Z3" s="58"/>
      <c r="AA3" s="59"/>
      <c r="AB3" s="59"/>
      <c r="AC3" s="59"/>
      <c r="AD3" s="59"/>
    </row>
    <row r="4" spans="2:30" s="22" customFormat="1" x14ac:dyDescent="0.4">
      <c r="B4" s="6"/>
      <c r="C4" s="7"/>
      <c r="D4" s="8" t="s">
        <v>0</v>
      </c>
      <c r="E4" s="9">
        <f>B6-D10</f>
        <v>37960</v>
      </c>
      <c r="F4" s="10"/>
      <c r="G4" s="5"/>
      <c r="H4" s="5"/>
      <c r="I4" s="5"/>
      <c r="J4" s="5"/>
      <c r="L4" s="60"/>
      <c r="M4" s="61"/>
      <c r="N4" s="53" t="s">
        <v>0</v>
      </c>
      <c r="O4" s="62">
        <f>L6-N10</f>
        <v>36865</v>
      </c>
      <c r="P4" s="63"/>
      <c r="Q4" s="59"/>
      <c r="R4" s="59"/>
      <c r="S4" s="59"/>
      <c r="T4" s="59"/>
      <c r="V4" s="60"/>
      <c r="W4" s="61"/>
      <c r="X4" s="53" t="s">
        <v>0</v>
      </c>
      <c r="Y4" s="62">
        <f>V6-X10</f>
        <v>38400</v>
      </c>
      <c r="Z4" s="63"/>
      <c r="AA4" s="59"/>
      <c r="AB4" s="59"/>
      <c r="AC4" s="59"/>
      <c r="AD4" s="59"/>
    </row>
    <row r="5" spans="2:30" s="22" customFormat="1" x14ac:dyDescent="0.4">
      <c r="B5" s="11" t="s">
        <v>1</v>
      </c>
      <c r="C5" s="7"/>
      <c r="D5" s="8"/>
      <c r="E5" s="8"/>
      <c r="F5" s="10"/>
      <c r="G5" s="5"/>
      <c r="H5" s="5"/>
      <c r="I5" s="5"/>
      <c r="J5" s="5"/>
      <c r="L5" s="64" t="s">
        <v>1</v>
      </c>
      <c r="M5" s="61"/>
      <c r="N5" s="53"/>
      <c r="O5" s="53"/>
      <c r="P5" s="63"/>
      <c r="Q5" s="59"/>
      <c r="R5" s="59"/>
      <c r="S5" s="59"/>
      <c r="T5" s="59"/>
      <c r="V5" s="64" t="s">
        <v>1</v>
      </c>
      <c r="W5" s="61"/>
      <c r="X5" s="53"/>
      <c r="Y5" s="53"/>
      <c r="Z5" s="63"/>
      <c r="AA5" s="59"/>
      <c r="AB5" s="59"/>
      <c r="AC5" s="59"/>
      <c r="AD5" s="59"/>
    </row>
    <row r="6" spans="2:30" s="22" customFormat="1" x14ac:dyDescent="0.4">
      <c r="B6" s="11">
        <v>146000</v>
      </c>
      <c r="C6" s="12"/>
      <c r="D6" s="13"/>
      <c r="E6" s="13"/>
      <c r="F6" s="14"/>
      <c r="G6" s="5"/>
      <c r="H6" s="5"/>
      <c r="I6" s="5"/>
      <c r="J6" s="5"/>
      <c r="L6" s="64">
        <v>147460</v>
      </c>
      <c r="M6" s="65"/>
      <c r="N6" s="66"/>
      <c r="O6" s="66"/>
      <c r="P6" s="67"/>
      <c r="Q6" s="59"/>
      <c r="R6" s="59"/>
      <c r="S6" s="59"/>
      <c r="T6" s="59"/>
      <c r="V6" s="64">
        <v>160000</v>
      </c>
      <c r="W6" s="65"/>
      <c r="X6" s="66"/>
      <c r="Y6" s="66"/>
      <c r="Z6" s="67"/>
      <c r="AA6" s="59"/>
      <c r="AB6" s="59"/>
      <c r="AC6" s="59"/>
      <c r="AD6" s="59"/>
    </row>
    <row r="7" spans="2:30" s="22" customFormat="1" x14ac:dyDescent="0.4">
      <c r="B7" s="6"/>
      <c r="C7" s="2"/>
      <c r="D7" s="15" t="s">
        <v>2</v>
      </c>
      <c r="E7" s="16">
        <v>0.68</v>
      </c>
      <c r="F7" s="1"/>
      <c r="G7" s="5"/>
      <c r="H7" s="5"/>
      <c r="I7" s="5"/>
      <c r="J7" s="5"/>
      <c r="L7" s="60"/>
      <c r="M7" s="56"/>
      <c r="N7" s="68" t="s">
        <v>2</v>
      </c>
      <c r="O7" s="69">
        <v>0.67</v>
      </c>
      <c r="P7" s="55"/>
      <c r="Q7" s="59"/>
      <c r="R7" s="59"/>
      <c r="S7" s="59"/>
      <c r="T7" s="59"/>
      <c r="V7" s="60"/>
      <c r="W7" s="56"/>
      <c r="X7" s="68" t="s">
        <v>2</v>
      </c>
      <c r="Y7" s="69">
        <v>0.66</v>
      </c>
      <c r="Z7" s="55"/>
      <c r="AA7" s="59"/>
      <c r="AB7" s="59"/>
      <c r="AC7" s="59"/>
      <c r="AD7" s="59"/>
    </row>
    <row r="8" spans="2:30" s="22" customFormat="1" x14ac:dyDescent="0.4">
      <c r="B8" s="6"/>
      <c r="C8" s="7"/>
      <c r="D8" s="17"/>
      <c r="E8" s="18"/>
      <c r="F8" s="6" t="s">
        <v>3</v>
      </c>
      <c r="G8" s="5"/>
      <c r="H8" s="5"/>
      <c r="I8" s="5"/>
      <c r="J8" s="5"/>
      <c r="L8" s="60"/>
      <c r="M8" s="61"/>
      <c r="N8" s="70"/>
      <c r="O8" s="71"/>
      <c r="P8" s="60" t="s">
        <v>3</v>
      </c>
      <c r="Q8" s="59"/>
      <c r="R8" s="59"/>
      <c r="S8" s="59"/>
      <c r="T8" s="59"/>
      <c r="V8" s="60"/>
      <c r="W8" s="61"/>
      <c r="X8" s="70"/>
      <c r="Y8" s="71"/>
      <c r="Z8" s="60" t="s">
        <v>3</v>
      </c>
      <c r="AA8" s="59"/>
      <c r="AB8" s="59"/>
      <c r="AC8" s="59"/>
      <c r="AD8" s="59"/>
    </row>
    <row r="9" spans="2:30" s="22" customFormat="1" x14ac:dyDescent="0.4">
      <c r="B9" s="6"/>
      <c r="C9" s="7"/>
      <c r="D9" s="10"/>
      <c r="E9" s="6" t="s">
        <v>4</v>
      </c>
      <c r="F9" s="33">
        <f>D10*E7</f>
        <v>73467.200000000012</v>
      </c>
      <c r="G9" s="5"/>
      <c r="H9" s="5"/>
      <c r="I9" s="5"/>
      <c r="J9" s="5"/>
      <c r="L9" s="60"/>
      <c r="M9" s="61"/>
      <c r="N9" s="63"/>
      <c r="O9" s="60" t="s">
        <v>4</v>
      </c>
      <c r="P9" s="72">
        <f>N10*O7</f>
        <v>74098.650000000009</v>
      </c>
      <c r="Q9" s="59"/>
      <c r="R9" s="59"/>
      <c r="S9" s="59"/>
      <c r="T9" s="59"/>
      <c r="V9" s="60"/>
      <c r="W9" s="61"/>
      <c r="X9" s="63"/>
      <c r="Y9" s="60" t="s">
        <v>4</v>
      </c>
      <c r="Z9" s="72">
        <f>X10*Y7</f>
        <v>80256</v>
      </c>
      <c r="AA9" s="59"/>
      <c r="AB9" s="59"/>
      <c r="AC9" s="59"/>
      <c r="AD9" s="59"/>
    </row>
    <row r="10" spans="2:30" s="22" customFormat="1" x14ac:dyDescent="0.4">
      <c r="B10" s="6"/>
      <c r="C10" s="7" t="s">
        <v>5</v>
      </c>
      <c r="D10" s="20">
        <f>B6*C12</f>
        <v>108040</v>
      </c>
      <c r="E10" s="19">
        <f>F9+F12</f>
        <v>96927.200000000012</v>
      </c>
      <c r="F10" s="21"/>
      <c r="G10" s="5"/>
      <c r="H10" s="5"/>
      <c r="I10" s="5"/>
      <c r="J10" s="5"/>
      <c r="L10" s="60"/>
      <c r="M10" s="61" t="s">
        <v>5</v>
      </c>
      <c r="N10" s="73">
        <f>L6*M12</f>
        <v>110595</v>
      </c>
      <c r="O10" s="74">
        <f>P9+P12</f>
        <v>97558.650000000009</v>
      </c>
      <c r="P10" s="75"/>
      <c r="Q10" s="59"/>
      <c r="R10" s="59"/>
      <c r="S10" s="59"/>
      <c r="T10" s="59"/>
      <c r="V10" s="60"/>
      <c r="W10" s="61" t="s">
        <v>5</v>
      </c>
      <c r="X10" s="73">
        <f>V6*W12</f>
        <v>121600</v>
      </c>
      <c r="Y10" s="74">
        <f>Z9+Z12</f>
        <v>100256</v>
      </c>
      <c r="Z10" s="75"/>
      <c r="AA10" s="59"/>
      <c r="AB10" s="59"/>
      <c r="AC10" s="59"/>
      <c r="AD10" s="59"/>
    </row>
    <row r="11" spans="2:30" s="22" customFormat="1" x14ac:dyDescent="0.4">
      <c r="B11" s="6"/>
      <c r="C11" s="7"/>
      <c r="D11" s="10"/>
      <c r="F11" s="23" t="s">
        <v>6</v>
      </c>
      <c r="G11" s="5"/>
      <c r="H11" s="5"/>
      <c r="I11" s="5"/>
      <c r="J11" s="5"/>
      <c r="L11" s="60"/>
      <c r="M11" s="61"/>
      <c r="N11" s="63"/>
      <c r="O11" s="52"/>
      <c r="P11" s="76" t="s">
        <v>6</v>
      </c>
      <c r="Q11" s="59"/>
      <c r="R11" s="59"/>
      <c r="S11" s="59"/>
      <c r="T11" s="59"/>
      <c r="V11" s="60"/>
      <c r="W11" s="61"/>
      <c r="X11" s="63"/>
      <c r="Y11" s="52"/>
      <c r="Z11" s="76" t="s">
        <v>6</v>
      </c>
      <c r="AA11" s="59"/>
      <c r="AB11" s="59"/>
      <c r="AC11" s="59"/>
      <c r="AD11" s="59"/>
    </row>
    <row r="12" spans="2:30" s="22" customFormat="1" x14ac:dyDescent="0.4">
      <c r="B12" s="24" t="s">
        <v>7</v>
      </c>
      <c r="C12" s="25">
        <v>0.74</v>
      </c>
      <c r="D12" s="10"/>
      <c r="E12" s="26"/>
      <c r="F12" s="27">
        <v>23460</v>
      </c>
      <c r="G12" s="5"/>
      <c r="H12" s="5"/>
      <c r="I12" s="5"/>
      <c r="J12" s="5"/>
      <c r="L12" s="77" t="s">
        <v>7</v>
      </c>
      <c r="M12" s="78">
        <v>0.75</v>
      </c>
      <c r="N12" s="63"/>
      <c r="O12" s="79"/>
      <c r="P12" s="80">
        <v>23460</v>
      </c>
      <c r="Q12" s="59"/>
      <c r="R12" s="59"/>
      <c r="S12" s="59"/>
      <c r="T12" s="59"/>
      <c r="V12" s="77" t="s">
        <v>7</v>
      </c>
      <c r="W12" s="78">
        <v>0.76</v>
      </c>
      <c r="X12" s="63"/>
      <c r="Y12" s="79"/>
      <c r="Z12" s="80">
        <v>20000</v>
      </c>
      <c r="AA12" s="59"/>
      <c r="AB12" s="59"/>
      <c r="AC12" s="59"/>
      <c r="AD12" s="59"/>
    </row>
    <row r="13" spans="2:30" s="22" customFormat="1" x14ac:dyDescent="0.4">
      <c r="B13" s="6"/>
      <c r="C13" s="7"/>
      <c r="D13" s="10"/>
      <c r="E13" s="2"/>
      <c r="F13" s="4"/>
      <c r="G13" s="28" t="s">
        <v>8</v>
      </c>
      <c r="H13" s="29">
        <f>F14*0.3</f>
        <v>3333.8399999999965</v>
      </c>
      <c r="I13" s="5"/>
      <c r="J13" s="5"/>
      <c r="K13" s="32"/>
      <c r="L13" s="60"/>
      <c r="M13" s="61"/>
      <c r="N13" s="63"/>
      <c r="O13" s="56"/>
      <c r="P13" s="58"/>
      <c r="Q13" s="81" t="s">
        <v>8</v>
      </c>
      <c r="R13" s="82">
        <f>P14*0.3</f>
        <v>3910.904999999997</v>
      </c>
      <c r="S13" s="59"/>
      <c r="T13" s="59"/>
      <c r="V13" s="60"/>
      <c r="W13" s="61"/>
      <c r="X13" s="63"/>
      <c r="Y13" s="56"/>
      <c r="Z13" s="58"/>
      <c r="AA13" s="81" t="s">
        <v>8</v>
      </c>
      <c r="AB13" s="82">
        <f>Z14*0.3</f>
        <v>6403.2</v>
      </c>
      <c r="AC13" s="59"/>
      <c r="AD13" s="59"/>
    </row>
    <row r="14" spans="2:30" s="22" customFormat="1" x14ac:dyDescent="0.4">
      <c r="B14" s="6"/>
      <c r="C14" s="7"/>
      <c r="D14" s="10"/>
      <c r="E14" s="7" t="s">
        <v>9</v>
      </c>
      <c r="F14" s="20">
        <f>D10-E10</f>
        <v>11112.799999999988</v>
      </c>
      <c r="G14" s="2" t="s">
        <v>10</v>
      </c>
      <c r="H14" s="4"/>
      <c r="I14" s="2"/>
      <c r="J14" s="4"/>
      <c r="K14" s="32"/>
      <c r="L14" s="60"/>
      <c r="M14" s="61"/>
      <c r="N14" s="63"/>
      <c r="O14" s="61" t="s">
        <v>9</v>
      </c>
      <c r="P14" s="73">
        <f>N10-O10</f>
        <v>13036.349999999991</v>
      </c>
      <c r="Q14" s="56" t="s">
        <v>10</v>
      </c>
      <c r="R14" s="58"/>
      <c r="S14" s="56"/>
      <c r="T14" s="58"/>
      <c r="V14" s="60"/>
      <c r="W14" s="61"/>
      <c r="X14" s="63"/>
      <c r="Y14" s="61" t="s">
        <v>9</v>
      </c>
      <c r="Z14" s="73">
        <f>X10-Y10</f>
        <v>21344</v>
      </c>
      <c r="AA14" s="56" t="s">
        <v>10</v>
      </c>
      <c r="AB14" s="58"/>
      <c r="AC14" s="56"/>
      <c r="AD14" s="58"/>
    </row>
    <row r="15" spans="2:30" s="22" customFormat="1" ht="18" customHeight="1" x14ac:dyDescent="0.4">
      <c r="B15" s="26"/>
      <c r="C15" s="12"/>
      <c r="D15" s="14"/>
      <c r="E15" s="12"/>
      <c r="F15" s="34"/>
      <c r="G15" s="7"/>
      <c r="H15" s="20">
        <f>F14-H13</f>
        <v>7778.9599999999919</v>
      </c>
      <c r="I15" s="7" t="s">
        <v>12</v>
      </c>
      <c r="J15" s="20">
        <f>H15+H16</f>
        <v>9938.9599999999919</v>
      </c>
      <c r="L15" s="79"/>
      <c r="M15" s="65"/>
      <c r="N15" s="67"/>
      <c r="O15" s="65"/>
      <c r="P15" s="83"/>
      <c r="Q15" s="61"/>
      <c r="R15" s="73">
        <f>P14-R13</f>
        <v>9125.4449999999943</v>
      </c>
      <c r="S15" s="61" t="s">
        <v>12</v>
      </c>
      <c r="T15" s="73">
        <f>R15+R16</f>
        <v>11285.444999999994</v>
      </c>
      <c r="V15" s="79"/>
      <c r="W15" s="65"/>
      <c r="X15" s="67"/>
      <c r="Y15" s="65"/>
      <c r="Z15" s="83"/>
      <c r="AA15" s="61"/>
      <c r="AB15" s="73">
        <f>Z14-AB13</f>
        <v>14940.8</v>
      </c>
      <c r="AC15" s="61" t="s">
        <v>12</v>
      </c>
      <c r="AD15" s="73">
        <f>AB15+AB16</f>
        <v>17100.8</v>
      </c>
    </row>
    <row r="16" spans="2:30" s="22" customFormat="1" x14ac:dyDescent="0.4">
      <c r="B16" s="5"/>
      <c r="C16" s="5"/>
      <c r="D16" s="5"/>
      <c r="E16" s="5"/>
      <c r="F16" s="5"/>
      <c r="G16" s="28" t="s">
        <v>11</v>
      </c>
      <c r="H16" s="30">
        <v>2160</v>
      </c>
      <c r="I16" s="12"/>
      <c r="J16" s="31"/>
      <c r="L16" s="59"/>
      <c r="M16" s="59"/>
      <c r="N16" s="59"/>
      <c r="O16" s="59"/>
      <c r="P16" s="59"/>
      <c r="Q16" s="81" t="s">
        <v>11</v>
      </c>
      <c r="R16" s="84">
        <v>2160</v>
      </c>
      <c r="S16" s="65"/>
      <c r="T16" s="85"/>
      <c r="V16" s="59"/>
      <c r="W16" s="59"/>
      <c r="X16" s="59"/>
      <c r="Y16" s="59"/>
      <c r="Z16" s="59"/>
      <c r="AA16" s="81" t="s">
        <v>11</v>
      </c>
      <c r="AB16" s="84">
        <v>2160</v>
      </c>
      <c r="AC16" s="65"/>
      <c r="AD16" s="85"/>
    </row>
    <row r="17" spans="2:30" s="22" customFormat="1" x14ac:dyDescent="0.4">
      <c r="B17" s="35" t="s">
        <v>18</v>
      </c>
      <c r="C17" s="35"/>
      <c r="D17" s="35">
        <v>100000</v>
      </c>
      <c r="E17" s="35"/>
      <c r="F17" s="35"/>
      <c r="G17" s="36"/>
      <c r="H17" s="8"/>
      <c r="I17" s="8"/>
      <c r="J17" s="8"/>
      <c r="L17" s="35" t="s">
        <v>18</v>
      </c>
      <c r="M17" s="35"/>
      <c r="N17" s="35">
        <v>100000</v>
      </c>
      <c r="O17" s="35"/>
      <c r="P17" s="35"/>
      <c r="Q17" s="36"/>
      <c r="V17" s="35" t="s">
        <v>18</v>
      </c>
      <c r="W17" s="35"/>
      <c r="X17" s="35">
        <v>100000</v>
      </c>
      <c r="Y17" s="35"/>
      <c r="Z17" s="35"/>
      <c r="AA17" s="36"/>
    </row>
    <row r="18" spans="2:30" s="22" customFormat="1" x14ac:dyDescent="0.4">
      <c r="B18" s="35" t="s">
        <v>19</v>
      </c>
      <c r="C18" s="35"/>
      <c r="D18" s="37">
        <f>ROUND(+D17/J15,1)</f>
        <v>10.1</v>
      </c>
      <c r="E18" s="35" t="s">
        <v>20</v>
      </c>
      <c r="F18" s="35"/>
      <c r="G18" s="36"/>
      <c r="H18" s="8"/>
      <c r="I18" s="8"/>
      <c r="J18" s="8"/>
      <c r="L18" s="39" t="s">
        <v>19</v>
      </c>
      <c r="M18" s="39"/>
      <c r="N18" s="51">
        <f>+N17/T15</f>
        <v>8.8609709231669687</v>
      </c>
      <c r="O18" s="40">
        <f>IF(N18-$D$18&lt;0,-(N18-$D$18),(N18-$D$18))</f>
        <v>1.239029076833031</v>
      </c>
      <c r="P18" s="41" t="str">
        <f>IF(N18-$D$18&lt;0,"年短縮","年延長")</f>
        <v>年短縮</v>
      </c>
      <c r="Q18" s="39"/>
      <c r="V18" s="39" t="s">
        <v>19</v>
      </c>
      <c r="W18" s="39"/>
      <c r="X18" s="51">
        <f>+X17/AD15</f>
        <v>5.8476796407185629</v>
      </c>
      <c r="Y18" s="40">
        <f>IF(X18-$D$18&lt;0,-(X18-$D$18),(X18-$D$18))</f>
        <v>4.2523203592814367</v>
      </c>
      <c r="Z18" s="41" t="str">
        <f>IF(X18-$D$18&lt;0,"年短縮","年延長")</f>
        <v>年短縮</v>
      </c>
      <c r="AA18" s="39"/>
    </row>
    <row r="19" spans="2:30" s="22" customFormat="1" x14ac:dyDescent="0.4">
      <c r="B19" s="42" t="s">
        <v>25</v>
      </c>
      <c r="C19" s="42"/>
      <c r="D19" s="43">
        <f>+F14</f>
        <v>11112.799999999988</v>
      </c>
      <c r="E19" s="44"/>
      <c r="F19" s="45"/>
      <c r="G19" s="46"/>
      <c r="H19" s="8"/>
      <c r="I19" s="8"/>
      <c r="J19" s="8"/>
      <c r="L19" s="42" t="s">
        <v>25</v>
      </c>
      <c r="M19" s="42"/>
      <c r="N19" s="43">
        <f>+P14</f>
        <v>13036.349999999991</v>
      </c>
      <c r="O19" s="44">
        <f>IF(P14-$F$14&gt;0,(P14-$F$14),-(P14-$F$14))</f>
        <v>1923.5500000000029</v>
      </c>
      <c r="P19" s="45" t="str">
        <f>IF(P14-F14&gt;0,"増加","減少")</f>
        <v>増加</v>
      </c>
      <c r="Q19" s="46">
        <f>+O19/$F$14</f>
        <v>0.17309318983514549</v>
      </c>
      <c r="V19" s="42" t="s">
        <v>25</v>
      </c>
      <c r="W19" s="42"/>
      <c r="X19" s="43">
        <f>+Z14</f>
        <v>21344</v>
      </c>
      <c r="Y19" s="44">
        <f>IF(Z14-$F$14&gt;0,(Z14-$F$14),-(Z14-$F$14))</f>
        <v>10231.200000000012</v>
      </c>
      <c r="Z19" s="45" t="str">
        <f>IF(Z14-P14&gt;0,"増加","減少")</f>
        <v>増加</v>
      </c>
      <c r="AA19" s="46">
        <f>+Y19/$F$14</f>
        <v>0.92066805845511679</v>
      </c>
    </row>
    <row r="20" spans="2:30" s="22" customFormat="1" x14ac:dyDescent="0.4">
      <c r="B20" s="42" t="s">
        <v>26</v>
      </c>
      <c r="C20" s="42"/>
      <c r="D20" s="43">
        <f>+J15</f>
        <v>9938.9599999999919</v>
      </c>
      <c r="E20" s="44"/>
      <c r="F20" s="44"/>
      <c r="G20" s="46"/>
      <c r="H20" s="8"/>
      <c r="I20" s="8"/>
      <c r="J20" s="8"/>
      <c r="L20" s="47" t="s">
        <v>26</v>
      </c>
      <c r="M20" s="47"/>
      <c r="N20" s="48">
        <f>+T15</f>
        <v>11285.444999999994</v>
      </c>
      <c r="O20" s="44">
        <f>IF(T15-$J$15&gt;0,(T15-$J$15),-(T15-$J$15))</f>
        <v>1346.4850000000024</v>
      </c>
      <c r="P20" s="49" t="str">
        <f>IF((T15-$J$15)&gt;0,"増加","減少")</f>
        <v>増加</v>
      </c>
      <c r="Q20" s="50">
        <f>+O20/$J$15</f>
        <v>0.13547544209857001</v>
      </c>
      <c r="V20" s="47" t="s">
        <v>26</v>
      </c>
      <c r="W20" s="47"/>
      <c r="X20" s="48">
        <f>+AD15</f>
        <v>17100.8</v>
      </c>
      <c r="Y20" s="44">
        <f>IF(AD15-$J$15&gt;0,(AD15-$J$15),-(AD15-$J$15))</f>
        <v>7161.8400000000074</v>
      </c>
      <c r="Z20" s="49" t="str">
        <f>IF((AD15-$J$15)&gt;0,"増加","減少")</f>
        <v>増加</v>
      </c>
      <c r="AA20" s="50">
        <f>+Y20/$J$15</f>
        <v>0.72058243518436671</v>
      </c>
    </row>
    <row r="21" spans="2:30" s="22" customFormat="1" x14ac:dyDescent="0.4">
      <c r="B21" s="42" t="s">
        <v>27</v>
      </c>
      <c r="C21" s="45"/>
      <c r="D21" s="43">
        <f>+F9</f>
        <v>73467.200000000012</v>
      </c>
      <c r="E21" s="45"/>
      <c r="F21" s="45"/>
      <c r="G21" s="45"/>
      <c r="L21" s="42" t="s">
        <v>27</v>
      </c>
      <c r="M21" s="45"/>
      <c r="N21" s="43">
        <f>+P9</f>
        <v>74098.650000000009</v>
      </c>
      <c r="O21" s="44">
        <f>IF(P9-$F$9&gt;0,(P9-$F$9),-(P9-$F$9))</f>
        <v>631.44999999999709</v>
      </c>
      <c r="P21" s="44" t="str">
        <f>IF((P9-$F$9)&gt;0,"増加","減少")</f>
        <v>増加</v>
      </c>
      <c r="Q21" s="46">
        <f>+O21/$F$9</f>
        <v>8.594992050874363E-3</v>
      </c>
      <c r="V21" s="42" t="s">
        <v>27</v>
      </c>
      <c r="W21" s="45"/>
      <c r="X21" s="43">
        <f>+Z9</f>
        <v>80256</v>
      </c>
      <c r="Y21" s="44">
        <f>IF(Z9-$F$9&gt;0,(Z9-$F$9),-(Z9-$F$9))</f>
        <v>6788.7999999999884</v>
      </c>
      <c r="Z21" s="44" t="str">
        <f>IF((Z9-$F$9)&gt;0,"増加","減少")</f>
        <v>増加</v>
      </c>
      <c r="AA21" s="46">
        <f>+Y21/$F$9</f>
        <v>9.2405862752357348E-2</v>
      </c>
    </row>
    <row r="22" spans="2:30" s="22" customFormat="1" x14ac:dyDescent="0.4">
      <c r="B22" s="38" t="s">
        <v>21</v>
      </c>
      <c r="C22" s="22" t="s">
        <v>22</v>
      </c>
      <c r="L22" s="38" t="s">
        <v>21</v>
      </c>
      <c r="M22" s="22" t="s">
        <v>22</v>
      </c>
      <c r="V22" s="38" t="s">
        <v>21</v>
      </c>
      <c r="W22" s="22" t="s">
        <v>22</v>
      </c>
    </row>
    <row r="23" spans="2:30" s="22" customFormat="1" x14ac:dyDescent="0.4">
      <c r="B23" s="38" t="s">
        <v>23</v>
      </c>
      <c r="C23" s="22" t="s">
        <v>24</v>
      </c>
      <c r="L23" s="38" t="s">
        <v>23</v>
      </c>
      <c r="M23" s="22" t="s">
        <v>24</v>
      </c>
      <c r="V23" s="38" t="s">
        <v>23</v>
      </c>
      <c r="W23" s="22" t="s">
        <v>24</v>
      </c>
    </row>
    <row r="24" spans="2:30" ht="57.75" customHeight="1" x14ac:dyDescent="0.4"/>
    <row r="25" spans="2:30" x14ac:dyDescent="0.4">
      <c r="B25" t="s">
        <v>13</v>
      </c>
      <c r="L25" t="s">
        <v>14</v>
      </c>
      <c r="V25" t="s">
        <v>15</v>
      </c>
    </row>
    <row r="26" spans="2:30" x14ac:dyDescent="0.15">
      <c r="B26" s="1"/>
      <c r="C26" s="2"/>
      <c r="D26" s="3"/>
      <c r="E26" s="3"/>
      <c r="F26" s="4"/>
      <c r="G26" s="5"/>
      <c r="H26" s="5"/>
      <c r="I26" s="5"/>
      <c r="J26" s="5"/>
      <c r="L26" s="1"/>
      <c r="M26" s="2"/>
      <c r="N26" s="3"/>
      <c r="O26" s="3"/>
      <c r="P26" s="4"/>
      <c r="Q26" s="5"/>
      <c r="R26" s="5"/>
      <c r="S26" s="5"/>
      <c r="T26" s="5"/>
      <c r="V26" s="1"/>
      <c r="W26" s="2"/>
      <c r="X26" s="3"/>
      <c r="Y26" s="3"/>
      <c r="Z26" s="4"/>
      <c r="AA26" s="5"/>
      <c r="AB26" s="5"/>
      <c r="AC26" s="5"/>
      <c r="AD26" s="5"/>
    </row>
    <row r="27" spans="2:30" x14ac:dyDescent="0.15">
      <c r="B27" s="6"/>
      <c r="C27" s="7"/>
      <c r="D27" s="8" t="s">
        <v>0</v>
      </c>
      <c r="E27" s="9">
        <f>B29-D33</f>
        <v>36500</v>
      </c>
      <c r="F27" s="10"/>
      <c r="G27" s="5"/>
      <c r="H27" s="5"/>
      <c r="I27" s="5"/>
      <c r="J27" s="5"/>
      <c r="L27" s="6"/>
      <c r="M27" s="7"/>
      <c r="N27" s="8" t="s">
        <v>0</v>
      </c>
      <c r="O27" s="9">
        <f>L29-N33</f>
        <v>37960</v>
      </c>
      <c r="P27" s="10"/>
      <c r="Q27" s="5"/>
      <c r="R27" s="5"/>
      <c r="S27" s="5"/>
      <c r="T27" s="5"/>
      <c r="V27" s="6"/>
      <c r="W27" s="7"/>
      <c r="X27" s="8" t="s">
        <v>0</v>
      </c>
      <c r="Y27" s="9">
        <f>V29-X33</f>
        <v>38339.600000000006</v>
      </c>
      <c r="Z27" s="10"/>
      <c r="AA27" s="5"/>
      <c r="AB27" s="5"/>
      <c r="AC27" s="5"/>
      <c r="AD27" s="5"/>
    </row>
    <row r="28" spans="2:30" x14ac:dyDescent="0.15">
      <c r="B28" s="11" t="s">
        <v>1</v>
      </c>
      <c r="C28" s="7"/>
      <c r="D28" s="8"/>
      <c r="E28" s="8"/>
      <c r="F28" s="10"/>
      <c r="G28" s="5"/>
      <c r="H28" s="5"/>
      <c r="I28" s="5"/>
      <c r="J28" s="5"/>
      <c r="L28" s="11" t="s">
        <v>1</v>
      </c>
      <c r="M28" s="7"/>
      <c r="N28" s="8"/>
      <c r="O28" s="8"/>
      <c r="P28" s="10"/>
      <c r="Q28" s="5"/>
      <c r="R28" s="5"/>
      <c r="S28" s="5"/>
      <c r="T28" s="5"/>
      <c r="V28" s="11" t="s">
        <v>1</v>
      </c>
      <c r="W28" s="7"/>
      <c r="X28" s="8"/>
      <c r="Y28" s="8"/>
      <c r="Z28" s="10"/>
      <c r="AA28" s="5"/>
      <c r="AB28" s="5"/>
      <c r="AC28" s="5"/>
      <c r="AD28" s="5"/>
    </row>
    <row r="29" spans="2:30" x14ac:dyDescent="0.15">
      <c r="B29" s="11">
        <v>146000</v>
      </c>
      <c r="C29" s="12"/>
      <c r="D29" s="13"/>
      <c r="E29" s="13"/>
      <c r="F29" s="14"/>
      <c r="G29" s="5"/>
      <c r="H29" s="5"/>
      <c r="I29" s="5"/>
      <c r="J29" s="5"/>
      <c r="L29" s="11">
        <v>146000</v>
      </c>
      <c r="M29" s="12"/>
      <c r="N29" s="13"/>
      <c r="O29" s="13"/>
      <c r="P29" s="14"/>
      <c r="Q29" s="5"/>
      <c r="R29" s="5"/>
      <c r="S29" s="5"/>
      <c r="T29" s="5"/>
      <c r="V29" s="11">
        <v>147460</v>
      </c>
      <c r="W29" s="12"/>
      <c r="X29" s="13"/>
      <c r="Y29" s="13"/>
      <c r="Z29" s="14"/>
      <c r="AA29" s="5"/>
      <c r="AB29" s="5"/>
      <c r="AC29" s="5"/>
      <c r="AD29" s="5"/>
    </row>
    <row r="30" spans="2:30" x14ac:dyDescent="0.15">
      <c r="B30" s="6"/>
      <c r="C30" s="2"/>
      <c r="D30" s="15" t="s">
        <v>2</v>
      </c>
      <c r="E30" s="16">
        <v>0.68</v>
      </c>
      <c r="F30" s="1"/>
      <c r="G30" s="5"/>
      <c r="H30" s="5"/>
      <c r="I30" s="5"/>
      <c r="J30" s="5"/>
      <c r="L30" s="6"/>
      <c r="M30" s="2"/>
      <c r="N30" s="15" t="s">
        <v>2</v>
      </c>
      <c r="O30" s="16">
        <v>0.67</v>
      </c>
      <c r="P30" s="1"/>
      <c r="Q30" s="5"/>
      <c r="R30" s="5"/>
      <c r="S30" s="5"/>
      <c r="T30" s="5"/>
      <c r="V30" s="6"/>
      <c r="W30" s="2"/>
      <c r="X30" s="15" t="s">
        <v>2</v>
      </c>
      <c r="Y30" s="16">
        <v>0.68</v>
      </c>
      <c r="Z30" s="1"/>
      <c r="AA30" s="5"/>
      <c r="AB30" s="5"/>
      <c r="AC30" s="5"/>
      <c r="AD30" s="5"/>
    </row>
    <row r="31" spans="2:30" x14ac:dyDescent="0.15">
      <c r="B31" s="6"/>
      <c r="C31" s="7"/>
      <c r="D31" s="17"/>
      <c r="E31" s="18"/>
      <c r="F31" s="6" t="s">
        <v>3</v>
      </c>
      <c r="G31" s="5"/>
      <c r="H31" s="5"/>
      <c r="I31" s="5"/>
      <c r="J31" s="5"/>
      <c r="L31" s="6"/>
      <c r="M31" s="7"/>
      <c r="N31" s="17"/>
      <c r="O31" s="18"/>
      <c r="P31" s="6" t="s">
        <v>3</v>
      </c>
      <c r="Q31" s="5"/>
      <c r="R31" s="5"/>
      <c r="S31" s="5"/>
      <c r="T31" s="5"/>
      <c r="V31" s="6"/>
      <c r="W31" s="7"/>
      <c r="X31" s="17"/>
      <c r="Y31" s="18"/>
      <c r="Z31" s="6" t="s">
        <v>3</v>
      </c>
      <c r="AA31" s="5"/>
      <c r="AB31" s="5"/>
      <c r="AC31" s="5"/>
      <c r="AD31" s="5"/>
    </row>
    <row r="32" spans="2:30" x14ac:dyDescent="0.15">
      <c r="B32" s="6"/>
      <c r="C32" s="7"/>
      <c r="D32" s="10"/>
      <c r="E32" s="6" t="s">
        <v>4</v>
      </c>
      <c r="F32" s="33">
        <f>D33*E30</f>
        <v>74460</v>
      </c>
      <c r="G32" s="5"/>
      <c r="H32" s="5"/>
      <c r="I32" s="5"/>
      <c r="J32" s="5"/>
      <c r="L32" s="6"/>
      <c r="M32" s="7"/>
      <c r="N32" s="10"/>
      <c r="O32" s="6" t="s">
        <v>4</v>
      </c>
      <c r="P32" s="33">
        <f>N33*O30</f>
        <v>72386.8</v>
      </c>
      <c r="Q32" s="5"/>
      <c r="R32" s="5"/>
      <c r="S32" s="5"/>
      <c r="T32" s="5"/>
      <c r="V32" s="6"/>
      <c r="W32" s="7"/>
      <c r="X32" s="10"/>
      <c r="Y32" s="6" t="s">
        <v>4</v>
      </c>
      <c r="Z32" s="33">
        <f>X33*Y30</f>
        <v>74201.872000000003</v>
      </c>
      <c r="AA32" s="5"/>
      <c r="AB32" s="5"/>
      <c r="AC32" s="5"/>
      <c r="AD32" s="5"/>
    </row>
    <row r="33" spans="2:30" x14ac:dyDescent="0.15">
      <c r="B33" s="6"/>
      <c r="C33" s="7" t="s">
        <v>5</v>
      </c>
      <c r="D33" s="20">
        <f>B29*C35</f>
        <v>109500</v>
      </c>
      <c r="E33" s="19">
        <f>F32+F35</f>
        <v>97920</v>
      </c>
      <c r="F33" s="21"/>
      <c r="G33" s="5"/>
      <c r="H33" s="5"/>
      <c r="I33" s="5"/>
      <c r="J33" s="5"/>
      <c r="L33" s="6"/>
      <c r="M33" s="7" t="s">
        <v>5</v>
      </c>
      <c r="N33" s="20">
        <f>L29*M35</f>
        <v>108040</v>
      </c>
      <c r="O33" s="19">
        <f>P32+P35</f>
        <v>95846.8</v>
      </c>
      <c r="P33" s="21"/>
      <c r="Q33" s="5"/>
      <c r="R33" s="5"/>
      <c r="S33" s="5"/>
      <c r="T33" s="5"/>
      <c r="V33" s="6"/>
      <c r="W33" s="7" t="s">
        <v>5</v>
      </c>
      <c r="X33" s="20">
        <f>V29*W35</f>
        <v>109120.4</v>
      </c>
      <c r="Y33" s="19">
        <f>Z32+Z35</f>
        <v>97661.872000000003</v>
      </c>
      <c r="Z33" s="21"/>
      <c r="AA33" s="5"/>
      <c r="AB33" s="5"/>
      <c r="AC33" s="5"/>
      <c r="AD33" s="5"/>
    </row>
    <row r="34" spans="2:30" x14ac:dyDescent="0.4">
      <c r="B34" s="6"/>
      <c r="C34" s="7"/>
      <c r="D34" s="10"/>
      <c r="E34" s="22"/>
      <c r="F34" s="23" t="s">
        <v>6</v>
      </c>
      <c r="G34" s="5"/>
      <c r="H34" s="5"/>
      <c r="I34" s="5"/>
      <c r="J34" s="5"/>
      <c r="L34" s="6"/>
      <c r="M34" s="7"/>
      <c r="N34" s="10"/>
      <c r="O34" s="22"/>
      <c r="P34" s="23" t="s">
        <v>6</v>
      </c>
      <c r="Q34" s="5"/>
      <c r="R34" s="5"/>
      <c r="S34" s="5"/>
      <c r="T34" s="5"/>
      <c r="V34" s="6"/>
      <c r="W34" s="7"/>
      <c r="X34" s="10"/>
      <c r="Y34" s="22"/>
      <c r="Z34" s="23" t="s">
        <v>6</v>
      </c>
      <c r="AA34" s="5"/>
      <c r="AB34" s="5"/>
      <c r="AC34" s="5"/>
      <c r="AD34" s="5"/>
    </row>
    <row r="35" spans="2:30" x14ac:dyDescent="0.15">
      <c r="B35" s="24" t="s">
        <v>7</v>
      </c>
      <c r="C35" s="25">
        <v>0.75</v>
      </c>
      <c r="D35" s="10"/>
      <c r="E35" s="26"/>
      <c r="F35" s="27">
        <v>23460</v>
      </c>
      <c r="G35" s="5"/>
      <c r="H35" s="5"/>
      <c r="I35" s="5"/>
      <c r="J35" s="5"/>
      <c r="L35" s="24" t="s">
        <v>7</v>
      </c>
      <c r="M35" s="25">
        <v>0.74</v>
      </c>
      <c r="N35" s="10"/>
      <c r="O35" s="26"/>
      <c r="P35" s="27">
        <v>23460</v>
      </c>
      <c r="Q35" s="5"/>
      <c r="R35" s="5"/>
      <c r="S35" s="5"/>
      <c r="T35" s="5"/>
      <c r="V35" s="24" t="s">
        <v>7</v>
      </c>
      <c r="W35" s="25">
        <v>0.74</v>
      </c>
      <c r="X35" s="10"/>
      <c r="Y35" s="26"/>
      <c r="Z35" s="27">
        <v>23460</v>
      </c>
      <c r="AA35" s="5"/>
      <c r="AB35" s="5"/>
      <c r="AC35" s="5"/>
      <c r="AD35" s="5"/>
    </row>
    <row r="36" spans="2:30" x14ac:dyDescent="0.15">
      <c r="B36" s="6"/>
      <c r="C36" s="7"/>
      <c r="D36" s="10"/>
      <c r="E36" s="2"/>
      <c r="F36" s="4"/>
      <c r="G36" s="28" t="s">
        <v>8</v>
      </c>
      <c r="H36" s="29">
        <f>F37*0.3</f>
        <v>3474</v>
      </c>
      <c r="I36" s="5"/>
      <c r="J36" s="5"/>
      <c r="L36" s="6"/>
      <c r="M36" s="7"/>
      <c r="N36" s="10"/>
      <c r="O36" s="2"/>
      <c r="P36" s="4"/>
      <c r="Q36" s="28" t="s">
        <v>8</v>
      </c>
      <c r="R36" s="29">
        <f>P37*0.3</f>
        <v>3657.9599999999991</v>
      </c>
      <c r="S36" s="5"/>
      <c r="T36" s="5"/>
      <c r="V36" s="6"/>
      <c r="W36" s="7"/>
      <c r="X36" s="10"/>
      <c r="Y36" s="2"/>
      <c r="Z36" s="4"/>
      <c r="AA36" s="28" t="s">
        <v>8</v>
      </c>
      <c r="AB36" s="29">
        <f>Z37*0.3</f>
        <v>3437.5583999999972</v>
      </c>
      <c r="AC36" s="5"/>
      <c r="AD36" s="5"/>
    </row>
    <row r="37" spans="2:30" x14ac:dyDescent="0.15">
      <c r="B37" s="6"/>
      <c r="C37" s="7"/>
      <c r="D37" s="10"/>
      <c r="E37" s="7" t="s">
        <v>9</v>
      </c>
      <c r="F37" s="20">
        <f>D33-E33</f>
        <v>11580</v>
      </c>
      <c r="G37" s="2" t="s">
        <v>10</v>
      </c>
      <c r="H37" s="4"/>
      <c r="I37" s="2"/>
      <c r="J37" s="4"/>
      <c r="L37" s="6"/>
      <c r="M37" s="7"/>
      <c r="N37" s="10"/>
      <c r="O37" s="7" t="s">
        <v>9</v>
      </c>
      <c r="P37" s="20">
        <f>N33-O33</f>
        <v>12193.199999999997</v>
      </c>
      <c r="Q37" s="2" t="s">
        <v>10</v>
      </c>
      <c r="R37" s="4"/>
      <c r="S37" s="2"/>
      <c r="T37" s="4"/>
      <c r="V37" s="6"/>
      <c r="W37" s="7"/>
      <c r="X37" s="10"/>
      <c r="Y37" s="7" t="s">
        <v>9</v>
      </c>
      <c r="Z37" s="20">
        <f>X33-Y33</f>
        <v>11458.527999999991</v>
      </c>
      <c r="AA37" s="2" t="s">
        <v>10</v>
      </c>
      <c r="AB37" s="4"/>
      <c r="AC37" s="2"/>
      <c r="AD37" s="4"/>
    </row>
    <row r="38" spans="2:30" x14ac:dyDescent="0.4">
      <c r="B38" s="26"/>
      <c r="C38" s="12"/>
      <c r="D38" s="14"/>
      <c r="E38" s="12"/>
      <c r="F38" s="34"/>
      <c r="G38" s="7"/>
      <c r="H38" s="20">
        <f>F37-H36</f>
        <v>8106</v>
      </c>
      <c r="I38" s="7" t="s">
        <v>12</v>
      </c>
      <c r="J38" s="20">
        <f>H38+H39</f>
        <v>10266</v>
      </c>
      <c r="L38" s="26"/>
      <c r="M38" s="12"/>
      <c r="N38" s="14"/>
      <c r="O38" s="12"/>
      <c r="P38" s="34"/>
      <c r="Q38" s="7"/>
      <c r="R38" s="20">
        <f>P37-R36</f>
        <v>8535.239999999998</v>
      </c>
      <c r="S38" s="7" t="s">
        <v>12</v>
      </c>
      <c r="T38" s="20">
        <f>R38+R39</f>
        <v>10695.239999999998</v>
      </c>
      <c r="V38" s="26"/>
      <c r="W38" s="12"/>
      <c r="X38" s="14"/>
      <c r="Y38" s="12"/>
      <c r="Z38" s="34"/>
      <c r="AA38" s="7"/>
      <c r="AB38" s="20">
        <f>Z37-AB36</f>
        <v>8020.969599999994</v>
      </c>
      <c r="AC38" s="7" t="s">
        <v>12</v>
      </c>
      <c r="AD38" s="20">
        <f>AB38+AB39</f>
        <v>10180.969599999993</v>
      </c>
    </row>
    <row r="39" spans="2:30" x14ac:dyDescent="0.15">
      <c r="B39" s="5"/>
      <c r="C39" s="5"/>
      <c r="D39" s="5"/>
      <c r="E39" s="5"/>
      <c r="F39" s="5"/>
      <c r="G39" s="28" t="s">
        <v>11</v>
      </c>
      <c r="H39" s="30">
        <v>2160</v>
      </c>
      <c r="I39" s="12"/>
      <c r="J39" s="31"/>
      <c r="L39" s="5"/>
      <c r="M39" s="5"/>
      <c r="N39" s="5"/>
      <c r="O39" s="5"/>
      <c r="P39" s="5"/>
      <c r="Q39" s="28" t="s">
        <v>11</v>
      </c>
      <c r="R39" s="30">
        <v>2160</v>
      </c>
      <c r="S39" s="12"/>
      <c r="T39" s="31"/>
      <c r="V39" s="5"/>
      <c r="W39" s="5"/>
      <c r="X39" s="5"/>
      <c r="Y39" s="5"/>
      <c r="Z39" s="5"/>
      <c r="AA39" s="28" t="s">
        <v>11</v>
      </c>
      <c r="AB39" s="30">
        <v>2160</v>
      </c>
      <c r="AC39" s="12"/>
      <c r="AD39" s="31"/>
    </row>
    <row r="40" spans="2:30" s="22" customFormat="1" x14ac:dyDescent="0.4">
      <c r="B40" s="35" t="s">
        <v>18</v>
      </c>
      <c r="C40" s="35"/>
      <c r="D40" s="35">
        <v>100000</v>
      </c>
      <c r="E40" s="35"/>
      <c r="F40" s="35"/>
      <c r="G40" s="36"/>
      <c r="H40" s="8"/>
      <c r="I40" s="8"/>
      <c r="J40" s="8"/>
      <c r="L40" s="35" t="s">
        <v>18</v>
      </c>
      <c r="M40" s="35"/>
      <c r="N40" s="35">
        <v>100000</v>
      </c>
      <c r="O40" s="35"/>
      <c r="P40" s="35"/>
      <c r="Q40" s="36"/>
      <c r="V40" s="35" t="s">
        <v>18</v>
      </c>
      <c r="W40" s="35"/>
      <c r="X40" s="35">
        <v>100000</v>
      </c>
      <c r="Y40" s="35"/>
      <c r="Z40" s="35"/>
      <c r="AA40" s="36"/>
    </row>
    <row r="41" spans="2:30" s="22" customFormat="1" x14ac:dyDescent="0.4">
      <c r="B41" s="39" t="s">
        <v>19</v>
      </c>
      <c r="C41" s="39"/>
      <c r="D41" s="51">
        <f>+D40/J38</f>
        <v>9.7408922657315404</v>
      </c>
      <c r="E41" s="40">
        <f>IF(D41-$D$18&lt;0,-(D41-$D$18),(D41-$D$18))</f>
        <v>0.35910773426845921</v>
      </c>
      <c r="F41" s="41" t="str">
        <f>IF(D41-$D$18&lt;0,"年短縮","年延長")</f>
        <v>年短縮</v>
      </c>
      <c r="G41" s="39"/>
      <c r="H41" s="8"/>
      <c r="I41" s="8"/>
      <c r="J41" s="8"/>
      <c r="L41" s="39" t="s">
        <v>19</v>
      </c>
      <c r="M41" s="39"/>
      <c r="N41" s="51">
        <f>+N40/T38</f>
        <v>9.3499538112281737</v>
      </c>
      <c r="O41" s="40">
        <f>IF(N41-$D$18&lt;0,-(N41-$D$18),(N41-$D$18))</f>
        <v>0.75004618877182594</v>
      </c>
      <c r="P41" s="41" t="str">
        <f>IF(N41-$D$18&lt;0,"年短縮","年延長")</f>
        <v>年短縮</v>
      </c>
      <c r="Q41" s="39"/>
      <c r="V41" s="39" t="s">
        <v>19</v>
      </c>
      <c r="W41" s="39"/>
      <c r="X41" s="51">
        <f>+X40/AD38</f>
        <v>9.8222471855725875</v>
      </c>
      <c r="Y41" s="40">
        <f>IF(X41-$D$18&lt;0,-(X41-$D$18),(X41-$D$18))</f>
        <v>0.27775281442741218</v>
      </c>
      <c r="Z41" s="41" t="str">
        <f>IF(X41-$D$18&lt;0,"年短縮","年延長")</f>
        <v>年短縮</v>
      </c>
      <c r="AA41" s="39"/>
    </row>
    <row r="42" spans="2:30" s="22" customFormat="1" x14ac:dyDescent="0.4">
      <c r="B42" s="42" t="s">
        <v>25</v>
      </c>
      <c r="C42" s="42"/>
      <c r="D42" s="43">
        <f>+F37</f>
        <v>11580</v>
      </c>
      <c r="E42" s="44">
        <f>IF(F37-$F$14&gt;0,(F37-$F$14),-(F37-$F$14))</f>
        <v>467.20000000001164</v>
      </c>
      <c r="F42" s="45" t="str">
        <f>IF(F37-$F$14&gt;0,"増加","減少")</f>
        <v>増加</v>
      </c>
      <c r="G42" s="46">
        <f>+E42/$F$14</f>
        <v>4.2041609675330445E-2</v>
      </c>
      <c r="H42" s="8"/>
      <c r="I42" s="8"/>
      <c r="J42" s="8"/>
      <c r="L42" s="42" t="s">
        <v>25</v>
      </c>
      <c r="M42" s="42"/>
      <c r="N42" s="43">
        <f>+P37</f>
        <v>12193.199999999997</v>
      </c>
      <c r="O42" s="44">
        <f>IF(P37-$F$14&gt;0,(P37-$F$14),-(P37-$F$14))</f>
        <v>1080.4000000000087</v>
      </c>
      <c r="P42" s="45" t="str">
        <f>IF(P37-$F$14&gt;0,"増加","減少")</f>
        <v>増加</v>
      </c>
      <c r="Q42" s="46">
        <f>+O42/$F$14</f>
        <v>9.7221222374200014E-2</v>
      </c>
      <c r="V42" s="42" t="s">
        <v>25</v>
      </c>
      <c r="W42" s="42"/>
      <c r="X42" s="43">
        <f>+Z37</f>
        <v>11458.527999999991</v>
      </c>
      <c r="Y42" s="44">
        <f>IF(Z37-$F$14&gt;0,(Z37-$F$14),-(Z37-$F$14))</f>
        <v>345.72800000000279</v>
      </c>
      <c r="Z42" s="45" t="str">
        <f>IF(Z37-$F$14&gt;0,"増加","減少")</f>
        <v>増加</v>
      </c>
      <c r="AA42" s="46">
        <f>+Y42/$F$14</f>
        <v>3.1110791159744001E-2</v>
      </c>
    </row>
    <row r="43" spans="2:30" s="22" customFormat="1" x14ac:dyDescent="0.4">
      <c r="B43" s="42" t="s">
        <v>26</v>
      </c>
      <c r="C43" s="42"/>
      <c r="D43" s="43">
        <f>+J38</f>
        <v>10266</v>
      </c>
      <c r="E43" s="44">
        <f>IF(J38-$J$15&gt;0,(J38-$J$15),-(J38-$J$15))</f>
        <v>327.04000000000815</v>
      </c>
      <c r="F43" s="44" t="str">
        <f>IF((J38-$J$15)&gt;0,"増加","減少")</f>
        <v>増加</v>
      </c>
      <c r="G43" s="46">
        <f>+E43/$J$15</f>
        <v>3.2904851211797655E-2</v>
      </c>
      <c r="H43" s="8"/>
      <c r="I43" s="8"/>
      <c r="J43" s="8"/>
      <c r="L43" s="47" t="s">
        <v>26</v>
      </c>
      <c r="M43" s="47"/>
      <c r="N43" s="48">
        <f>+T38</f>
        <v>10695.239999999998</v>
      </c>
      <c r="O43" s="44">
        <f>IF(T38-$J$15&gt;0,(T38-$J$15),-(T38-$J$15))</f>
        <v>756.28000000000611</v>
      </c>
      <c r="P43" s="49" t="str">
        <f>IF((T38-$J$15)&gt;0,"増加","減少")</f>
        <v>増加</v>
      </c>
      <c r="Q43" s="50">
        <f>+O43/$J$15</f>
        <v>7.6092468427280791E-2</v>
      </c>
      <c r="V43" s="47" t="s">
        <v>26</v>
      </c>
      <c r="W43" s="47"/>
      <c r="X43" s="48">
        <f>+AD38</f>
        <v>10180.969599999993</v>
      </c>
      <c r="Y43" s="44">
        <f>IF(AD38-$J$15&gt;0,(AD38-$J$15),-(AD38-$J$15))</f>
        <v>242.00960000000123</v>
      </c>
      <c r="Z43" s="49" t="str">
        <f>IF((AD38-$J$15)&gt;0,"増加","減少")</f>
        <v>増加</v>
      </c>
      <c r="AA43" s="50">
        <f>+Y43/$J$15</f>
        <v>2.4349589896729782E-2</v>
      </c>
    </row>
    <row r="44" spans="2:30" s="22" customFormat="1" x14ac:dyDescent="0.4">
      <c r="B44" s="42" t="s">
        <v>27</v>
      </c>
      <c r="C44" s="45"/>
      <c r="D44" s="43">
        <f>+F32</f>
        <v>74460</v>
      </c>
      <c r="E44" s="44">
        <f>IF(F32-$F$9&gt;0,(F32-$F$9),-(F32-$F$9))</f>
        <v>992.79999999998836</v>
      </c>
      <c r="F44" s="44" t="str">
        <f>IF((F32-$F$9)&gt;0,"増加","減少")</f>
        <v>増加</v>
      </c>
      <c r="G44" s="46">
        <f>+E44/$F$9</f>
        <v>1.3513513513513353E-2</v>
      </c>
      <c r="L44" s="42" t="s">
        <v>27</v>
      </c>
      <c r="M44" s="45"/>
      <c r="N44" s="43">
        <f>+P32</f>
        <v>72386.8</v>
      </c>
      <c r="O44" s="44">
        <f>IF(P32-$F$9&gt;0,(P32-$F$9),-(P32-$F$9))</f>
        <v>1080.4000000000087</v>
      </c>
      <c r="P44" s="44" t="str">
        <f>IF((P32-$F$9)&gt;0,"増加","減少")</f>
        <v>減少</v>
      </c>
      <c r="Q44" s="46">
        <f>+O44/$F$9</f>
        <v>1.4705882352941292E-2</v>
      </c>
      <c r="V44" s="42" t="s">
        <v>27</v>
      </c>
      <c r="W44" s="45"/>
      <c r="X44" s="43">
        <f>+Z32</f>
        <v>74201.872000000003</v>
      </c>
      <c r="Y44" s="44">
        <f>IF(Z32-$F$9&gt;0,(Z32-$F$9),-(Z32-$F$9))</f>
        <v>734.67199999999139</v>
      </c>
      <c r="Z44" s="44" t="str">
        <f>IF((Z32-$F$9)&gt;0,"増加","減少")</f>
        <v>増加</v>
      </c>
      <c r="AA44" s="46">
        <f>+Y44/$F$9</f>
        <v>9.9999999999998805E-3</v>
      </c>
    </row>
    <row r="45" spans="2:30" s="22" customFormat="1" x14ac:dyDescent="0.4">
      <c r="B45" s="38" t="s">
        <v>21</v>
      </c>
      <c r="C45" s="22" t="s">
        <v>22</v>
      </c>
      <c r="L45" s="38" t="s">
        <v>21</v>
      </c>
      <c r="M45" s="22" t="s">
        <v>22</v>
      </c>
      <c r="V45" s="38" t="s">
        <v>21</v>
      </c>
      <c r="W45" s="22" t="s">
        <v>22</v>
      </c>
    </row>
    <row r="46" spans="2:30" s="22" customFormat="1" x14ac:dyDescent="0.4">
      <c r="B46" s="38" t="s">
        <v>23</v>
      </c>
      <c r="C46" s="22" t="s">
        <v>24</v>
      </c>
      <c r="L46" s="38" t="s">
        <v>23</v>
      </c>
      <c r="M46" s="22" t="s">
        <v>24</v>
      </c>
      <c r="V46" s="38" t="s">
        <v>23</v>
      </c>
      <c r="W46" s="22" t="s">
        <v>24</v>
      </c>
    </row>
  </sheetData>
  <phoneticPr fontId="2"/>
  <pageMargins left="0.70866141732283472" right="0.70866141732283472" top="0.74803149606299213" bottom="0.74803149606299213" header="0.31496062992125984" footer="0.31496062992125984"/>
  <pageSetup paperSize="8" scale="69" orientation="landscape" r:id="rId1"/>
  <headerFooter>
    <oddHeader>&amp;C&amp;F／&amp;A</oddHeader>
    <oddFooter>&amp;C&amp;P／&amp;N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シュミレーション用</vt:lpstr>
      <vt:lpstr>オリジナル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村上徹</dc:creator>
  <cp:lastModifiedBy>村上徹</cp:lastModifiedBy>
  <cp:lastPrinted>2018-10-12T10:29:29Z</cp:lastPrinted>
  <dcterms:created xsi:type="dcterms:W3CDTF">2018-10-11T01:46:14Z</dcterms:created>
  <dcterms:modified xsi:type="dcterms:W3CDTF">2018-10-31T04:02:07Z</dcterms:modified>
</cp:coreProperties>
</file>